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93c1b31cc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50-State Matrix" sheetId="1" r:id="Rfb675bce547844d0"/>
    <x:sheet xmlns:r="http://schemas.openxmlformats.org/officeDocument/2006/relationships" name="Read Me" sheetId="2" r:id="Ra1703c7aa414413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.00"/>
    <x:numFmt numFmtId="201" formatCode="$#,##0"/>
    <x:numFmt numFmtId="202" formatCode="0.00%"/>
    <x:numFmt numFmtId="203" formatCode="0.00&quot;x&quot;"/>
    <x:numFmt numFmtId="204" formatCode="0.000%"/>
    <x:numFmt numFmtId="205" formatCode="0.000&quot;x&quot;"/>
  </x:numFmts>
  <x:fonts count="7">
    <x:font>
      <x:sz val="11"/>
      <x:name val="Carlito"/>
    </x:font>
    <x:font>
      <x:sz val="11"/>
      <x:name val="Arial"/>
    </x:font>
    <x:font>
      <x:sz val="10"/>
      <x:name val="Arial"/>
    </x:font>
    <x:font>
      <x:b/>
      <x:sz val="17"/>
      <x:color rgb="FFFFFFFF"/>
      <x:name val="Arial"/>
    </x:font>
    <x:font>
      <x:sz val="10"/>
      <x:color rgb="FF52657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952"/>
      </x:patternFill>
    </x:fill>
    <x:fill>
      <x:patternFill patternType="solid">
        <x:fgColor rgb="FFEDF6FF"/>
      </x:patternFill>
    </x:fill>
    <x:fill>
      <x:patternFill patternType="solid">
        <x:fgColor rgb="FFF3F6F8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0" fontId="5" fillId="2" borderId="0" xfId="0" applyNumberFormat="1" applyFont="1" applyFill="1" applyBorder="1"/>
    <x:xf numFmtId="0" fontId="2" fillId="3" borderId="0" xfId="0" applyNumberFormat="1" applyFont="1" applyFill="1" applyBorder="1"/>
    <x:xf numFmtId="0" fontId="6" fillId="3" borderId="0" xfId="0" applyNumberFormat="1" applyFont="1" applyFill="1" applyBorder="1"/>
    <x:xf numFmtId="200" fontId="2" fillId="0" borderId="0" xfId="0" applyNumberFormat="1" applyFont="1" applyFill="1" applyBorder="1"/>
    <x:xf numFmtId="201" fontId="6" fillId="3" borderId="0" xfId="0" applyNumberFormat="1" applyFont="1" applyFill="1" applyBorder="1"/>
    <x:xf numFmtId="202" fontId="6" fillId="3" borderId="0" xfId="0" applyNumberFormat="1" applyFont="1" applyFill="1" applyBorder="1"/>
    <x:xf numFmtId="203" fontId="6" fillId="3" borderId="0" xfId="0" applyNumberFormat="1" applyFont="1" applyFill="1" applyBorder="1"/>
    <x:xf numFmtId="201" fontId="2" fillId="0" borderId="0" xfId="0" applyNumberFormat="1" applyFont="1" applyFill="1" applyBorder="1"/>
    <x:xf numFmtId="204" fontId="2" fillId="0" borderId="0" xfId="0" applyNumberFormat="1" applyFont="1" applyFill="1" applyBorder="1"/>
    <x:xf numFmtId="205" fontId="2" fillId="0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2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b9db5c8db34ec8" /><Relationship Type="http://schemas.openxmlformats.org/officeDocument/2006/relationships/theme" Target="/xl/theme/theme1.xml" Id="Rf60f0a18f6d94157" /><Relationship Type="http://schemas.openxmlformats.org/officeDocument/2006/relationships/sharedStrings" Target="/xl/sharedStrings.xml" Id="Rb9a91e87565d4616" /><Relationship Type="http://schemas.openxmlformats.org/officeDocument/2006/relationships/worksheet" Target="/xl/worksheets/sheet1.xml" Id="Rfb675bce547844d0" /><Relationship Type="http://schemas.openxmlformats.org/officeDocument/2006/relationships/worksheet" Target="/xl/worksheets/sheet2.xml" Id="Ra1703c7aa4144133" /></Relationships>
</file>

<file path=xl/tables/table1.xml><?xml version="1.0" encoding="utf-8"?>
<x:table xmlns:x="http://schemas.openxmlformats.org/spreadsheetml/2006/main" id="1" name="StateScenarios" displayName="StateScenarios" ref="A15:M65" headerRowCount="1" totalsRowCount="0" totalsRowShown="0">
  <x:tableColumns count="13">
    <x:tableColumn id="1" name="State"/>
    <x:tableColumn id="2" name="Abbr"/>
    <x:tableColumn id="3" name="2024 median tax $"/>
    <x:tableColumn id="4" name="2024 median value $"/>
    <x:tableColumn id="5" name="Tax/value proxy"/>
    <x:tableColumn id="6" name="2022 ZIP premium proxy $"/>
    <x:tableColumn id="7" name="ZIP observations"/>
    <x:tableColumn id="8" name="Modeled annual tax $"/>
    <x:tableColumn id="9" name="Modeled annual insurance $"/>
    <x:tableColumn id="10" name="Monthly PITIA $"/>
    <x:tableColumn id="11" name="Rent / PITIA x"/>
    <x:tableColumn id="12" name="Rent needed at target $"/>
    <x:tableColumn id="13" name="Gap to target rent $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d54294140bc4ac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5" topLeftCell="C16" activePane="bottomRight" state="frozen"/>
    </x:sheetView>
  </x:sheetViews>
  <x:sheetFormatPr defaultRowHeight="15"/>
  <x:cols>
    <x:col min="1" max="1" width="27" hidden="0" customWidth="1"/>
    <x:col min="2" max="2" width="12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</x:cols>
  <x:sheetData>
    <x:row r="1" ht="38" customHeight="1">
      <x:c r="A1" s="4" t="str">
        <x:v>50-STATE DSCR | Historical expense proxies + editable scenario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</x:row>
    <x:row r="2" ht="27" customHeight="1">
      <x:c r="A2" s="5" t="str">
        <x:v>2026 edition • ACS 2024 tax/value medians • Treasury 2022 HO-3/HO-5 ZIP proxy • NOT landlord quotes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</x:row>
    <x:row r="3" ht="24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</x:row>
    <x:row r="4" ht="24" customHeight="1">
      <x:c r="A4" s="6" t="str">
        <x:v>EDIT BLUE INPUTS</x:v>
      </x:c>
      <x:c r="B4" s="6" t="str">
        <x:v>Scenario</x:v>
      </x:c>
      <x:c r="C4" s="2"/>
      <x:c r="D4" s="6" t="str">
        <x:v>CALCULATED</x:v>
      </x:c>
      <x:c r="E4" s="6" t="str"/>
      <x:c r="F4" s="2"/>
      <x:c r="G4" s="2"/>
      <x:c r="H4" s="2"/>
      <x:c r="I4" s="2"/>
      <x:c r="J4" s="2"/>
      <x:c r="K4" s="2"/>
      <x:c r="L4" s="2"/>
      <x:c r="M4" s="2"/>
    </x:row>
    <x:row r="5" ht="24" customHeight="1">
      <x:c r="A5" s="2" t="str">
        <x:v>Purchase price</x:v>
      </x:c>
      <x:c r="B5" s="10" t="n">
        <x:v>350000</x:v>
      </x:c>
      <x:c r="C5" s="2"/>
      <x:c r="D5" s="2" t="str">
        <x:v>Loan amount</x:v>
      </x:c>
      <x:c r="E5" s="9" t="n">
        <x:f>B5*(1-B6)</x:f>
        <x:v>280000</x:v>
      </x:c>
      <x:c r="F5" s="2"/>
      <x:c r="G5" s="2"/>
      <x:c r="H5" s="2"/>
      <x:c r="I5" s="2"/>
      <x:c r="J5" s="2"/>
      <x:c r="K5" s="2"/>
      <x:c r="L5" s="2"/>
      <x:c r="M5" s="2"/>
    </x:row>
    <x:row r="6" ht="24" customHeight="1">
      <x:c r="A6" s="2" t="str">
        <x:v>Down payment</x:v>
      </x:c>
      <x:c r="B6" s="11" t="n">
        <x:v>0.2</x:v>
      </x:c>
      <x:c r="C6" s="2"/>
      <x:c r="D6" s="2" t="str">
        <x:v>Monthly P&amp;I</x:v>
      </x:c>
      <x:c r="E6" s="9" t="n">
        <x:f>IF(B7=0,E5/(B8*12),E5*(B7/12)/(1-(1+B7/12)^(-B8*12)))</x:f>
        <x:v>1957.800623947774</x:v>
      </x:c>
      <x:c r="F6" s="2"/>
      <x:c r="G6" s="2"/>
      <x:c r="H6" s="2"/>
      <x:c r="I6" s="2"/>
      <x:c r="J6" s="2"/>
      <x:c r="K6" s="2"/>
      <x:c r="L6" s="2"/>
      <x:c r="M6" s="2"/>
    </x:row>
    <x:row r="7" ht="24" customHeight="1">
      <x:c r="A7" s="2" t="str">
        <x:v>Annual interest rate (illustrative)</x:v>
      </x:c>
      <x:c r="B7" s="11" t="n">
        <x:v>0.075</x:v>
      </x:c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</x:row>
    <x:row r="8" ht="24" customHeight="1">
      <x:c r="A8" s="2" t="str">
        <x:v>Amortization years</x:v>
      </x:c>
      <x:c r="B8" s="8" t="n">
        <x:v>30</x:v>
      </x:c>
      <x:c r="C8" s="2"/>
      <x:c r="D8" s="24" t="str">
        <x:v>Tax proxy = state median annual owner-occupied tax / state median owner-occupied value (two separate medians). Insurance proxy = unweighted mean of available 2022 ZIP premiums assigned to one state using 2020 Census ZCTA/county links. Cross-state ZIP areas excluded. Read the methodology before using.</x:v>
      </x:c>
      <x:c r="E8" s="24"/>
      <x:c r="F8" s="24"/>
      <x:c r="G8" s="24"/>
      <x:c r="H8" s="24"/>
      <x:c r="I8" s="24"/>
      <x:c r="J8" s="24"/>
      <x:c r="K8" s="24"/>
      <x:c r="L8" s="24"/>
      <x:c r="M8" s="24"/>
    </x:row>
    <x:row r="9" ht="24" customHeight="1">
      <x:c r="A9" s="2" t="str">
        <x:v>Monthly supported rent</x:v>
      </x:c>
      <x:c r="B9" s="10" t="n">
        <x:v>3200</x:v>
      </x:c>
      <x:c r="C9" s="2"/>
      <x:c r="D9" s="24"/>
      <x:c r="E9" s="24"/>
      <x:c r="F9" s="24"/>
      <x:c r="G9" s="24"/>
      <x:c r="H9" s="24"/>
      <x:c r="I9" s="24"/>
      <x:c r="J9" s="24"/>
      <x:c r="K9" s="24"/>
      <x:c r="L9" s="24"/>
      <x:c r="M9" s="24"/>
    </x:row>
    <x:row r="10" ht="24" customHeight="1">
      <x:c r="A10" s="2" t="str">
        <x:v>Tax shock</x:v>
      </x:c>
      <x:c r="B10" s="11" t="n">
        <x:v>0</x:v>
      </x:c>
      <x:c r="C10" s="2"/>
      <x:c r="D10" s="24"/>
      <x:c r="E10" s="24"/>
      <x:c r="F10" s="24"/>
      <x:c r="G10" s="24"/>
      <x:c r="H10" s="24"/>
      <x:c r="I10" s="24"/>
      <x:c r="J10" s="24"/>
      <x:c r="K10" s="24"/>
      <x:c r="L10" s="24"/>
      <x:c r="M10" s="24"/>
    </x:row>
    <x:row r="11" ht="24" customHeight="1">
      <x:c r="A11" s="2" t="str">
        <x:v>Insurance shock</x:v>
      </x:c>
      <x:c r="B11" s="11" t="n">
        <x:v>0</x:v>
      </x:c>
      <x:c r="C11" s="2"/>
      <x:c r="D11" s="24"/>
      <x:c r="E11" s="24"/>
      <x:c r="F11" s="24"/>
      <x:c r="G11" s="24"/>
      <x:c r="H11" s="24"/>
      <x:c r="I11" s="24"/>
      <x:c r="J11" s="24"/>
      <x:c r="K11" s="24"/>
      <x:c r="L11" s="24"/>
      <x:c r="M11" s="24"/>
    </x:row>
    <x:row r="12" ht="24" customHeight="1">
      <x:c r="A12" s="2" t="str">
        <x:v>Target residential ratio</x:v>
      </x:c>
      <x:c r="B12" s="12" t="n">
        <x:v>1.35</x:v>
      </x:c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</x:row>
    <x:row r="13" ht="24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</x:row>
    <x:row r="14" ht="24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</x:row>
    <x:row r="15" ht="48" customHeight="1">
      <x:c r="A15" s="16" t="str">
        <x:v>State</x:v>
      </x:c>
      <x:c r="B15" s="16" t="str">
        <x:v>Abbr</x:v>
      </x:c>
      <x:c r="C15" s="16" t="str">
        <x:v>2024 median tax $</x:v>
      </x:c>
      <x:c r="D15" s="16" t="str">
        <x:v>2024 median value $</x:v>
      </x:c>
      <x:c r="E15" s="16" t="str">
        <x:v>Tax/value proxy</x:v>
      </x:c>
      <x:c r="F15" s="16" t="str">
        <x:v>2022 ZIP premium proxy $</x:v>
      </x:c>
      <x:c r="G15" s="16" t="str">
        <x:v>ZIP observations</x:v>
      </x:c>
      <x:c r="H15" s="16" t="str">
        <x:v>Modeled annual tax $</x:v>
      </x:c>
      <x:c r="I15" s="16" t="str">
        <x:v>Modeled annual insurance $</x:v>
      </x:c>
      <x:c r="J15" s="16" t="str">
        <x:v>Monthly PITIA $</x:v>
      </x:c>
      <x:c r="K15" s="16" t="str">
        <x:v>Rent / PITIA x</x:v>
      </x:c>
      <x:c r="L15" s="16" t="str">
        <x:v>Rent needed at target $</x:v>
      </x:c>
      <x:c r="M15" s="16" t="str">
        <x:v>Gap to target rent $</x:v>
      </x:c>
    </x:row>
    <x:row r="16" ht="24" customHeight="1">
      <x:c r="A16" s="2" t="str">
        <x:v>Alabama</x:v>
      </x:c>
      <x:c r="B16" s="2" t="str">
        <x:v>AL</x:v>
      </x:c>
      <x:c r="C16" s="13" t="n">
        <x:v>890</x:v>
      </x:c>
      <x:c r="D16" s="13" t="n">
        <x:v>233300</x:v>
      </x:c>
      <x:c r="E16" s="14" t="n">
        <x:v>0.0038148306900985854</x:v>
      </x:c>
      <x:c r="F16" s="9" t="n">
        <x:v>1931.6254834992953</x:v>
      </x:c>
      <x:c r="G16" s="2" t="n">
        <x:v>543</x:v>
      </x:c>
      <x:c r="H16" s="9" t="n">
        <x:f>$B$5*E16*(1+$B$10)</x:f>
        <x:v>1335.190741534505</x:v>
      </x:c>
      <x:c r="I16" s="9" t="n">
        <x:f>F16*(1+$B$11)</x:f>
        <x:v>1931.6254834992953</x:v>
      </x:c>
      <x:c r="J16" s="9" t="n">
        <x:f>$E$6+(H16+I16)/12</x:f>
        <x:v>2230.0353093672575</x:v>
      </x:c>
      <x:c r="K16" s="15" t="n">
        <x:f>IF(J16&gt;0,$B$9/J16,0)</x:f>
        <x:v>1.4349548576914493</x:v>
      </x:c>
      <x:c r="L16" s="9" t="n">
        <x:f>J16*$B$12</x:f>
        <x:v>3010.547667645798</x:v>
      </x:c>
      <x:c r="M16" s="9" t="n">
        <x:f>MAX(0,L16-$B$9)</x:f>
        <x:v>0</x:v>
      </x:c>
    </x:row>
    <x:row r="17" ht="24" customHeight="1">
      <x:c r="A17" s="2" t="str">
        <x:v>Alaska</x:v>
      </x:c>
      <x:c r="B17" s="2" t="str">
        <x:v>AK</x:v>
      </x:c>
      <x:c r="C17" s="13" t="n">
        <x:v>3976</x:v>
      </x:c>
      <x:c r="D17" s="13" t="n">
        <x:v>376500</x:v>
      </x:c>
      <x:c r="E17" s="14" t="n">
        <x:v>0.01056042496679947</x:v>
      </x:c>
      <x:c r="F17" s="9" t="n">
        <x:v>1288.6521683361123</x:v>
      </x:c>
      <x:c r="G17" s="2" t="n">
        <x:v>31</x:v>
      </x:c>
      <x:c r="H17" s="9" t="n">
        <x:f>$B$5*E17*(1+$B$10)</x:f>
        <x:v>3696.1487383798144</x:v>
      </x:c>
      <x:c r="I17" s="9" t="n">
        <x:f>F17*(1+$B$11)</x:f>
        <x:v>1288.6521683361123</x:v>
      </x:c>
      <x:c r="J17" s="9" t="n">
        <x:f>$E$6+(H17+I17)/12</x:f>
        <x:v>2373.2006995074344</x:v>
      </x:c>
      <x:c r="K17" s="15" t="n">
        <x:f>IF(J17&gt;0,$B$9/J17,0)</x:f>
        <x:v>1.3483899615671657</x:v>
      </x:c>
      <x:c r="L17" s="9" t="n">
        <x:f>J17*$B$12</x:f>
        <x:v>3203.8209443350365</x:v>
      </x:c>
      <x:c r="M17" s="9" t="n">
        <x:f>MAX(0,L17-$B$9)</x:f>
        <x:v>3.820944335036529</x:v>
      </x:c>
    </x:row>
    <x:row r="18" ht="24" customHeight="1">
      <x:c r="A18" s="2" t="str">
        <x:v>Arizona</x:v>
      </x:c>
      <x:c r="B18" s="2" t="str">
        <x:v>AZ</x:v>
      </x:c>
      <x:c r="C18" s="13" t="n">
        <x:v>1828</x:v>
      </x:c>
      <x:c r="D18" s="13" t="n">
        <x:v>426000</x:v>
      </x:c>
      <x:c r="E18" s="14" t="n">
        <x:v>0.0042910798122065726</x:v>
      </x:c>
      <x:c r="F18" s="9" t="n">
        <x:v>1225.964346117559</x:v>
      </x:c>
      <x:c r="G18" s="2" t="n">
        <x:v>327</x:v>
      </x:c>
      <x:c r="H18" s="9" t="n">
        <x:f>$B$5*E18*(1+$B$10)</x:f>
        <x:v>1501.8779342723003</x:v>
      </x:c>
      <x:c r="I18" s="9" t="n">
        <x:f>F18*(1+$B$11)</x:f>
        <x:v>1225.964346117559</x:v>
      </x:c>
      <x:c r="J18" s="9" t="n">
        <x:f>$E$6+(H18+I18)/12</x:f>
        <x:v>2185.1208139802625</x:v>
      </x:c>
      <x:c r="K18" s="15" t="n">
        <x:f>IF(J18&gt;0,$B$9/J18,0)</x:f>
        <x:v>1.4644499194399714</x:v>
      </x:c>
      <x:c r="L18" s="9" t="n">
        <x:f>J18*$B$12</x:f>
        <x:v>2949.9130988733546</x:v>
      </x:c>
      <x:c r="M18" s="9" t="n">
        <x:f>MAX(0,L18-$B$9)</x:f>
        <x:v>0</x:v>
      </x:c>
    </x:row>
    <x:row r="19" ht="24" customHeight="1">
      <x:c r="A19" s="2" t="str">
        <x:v>Arkansas</x:v>
      </x:c>
      <x:c r="B19" s="2" t="str">
        <x:v>AR</x:v>
      </x:c>
      <x:c r="C19" s="13" t="n">
        <x:v>1113</x:v>
      </x:c>
      <x:c r="D19" s="13" t="n">
        <x:v>215600</x:v>
      </x:c>
      <x:c r="E19" s="14" t="n">
        <x:v>0.0051623376623376625</x:v>
      </x:c>
      <x:c r="F19" s="9" t="n">
        <x:v>1738.2726305017848</x:v>
      </x:c>
      <x:c r="G19" s="2" t="n">
        <x:v>370</x:v>
      </x:c>
      <x:c r="H19" s="9" t="n">
        <x:f>$B$5*E19*(1+$B$10)</x:f>
        <x:v>1806.818181818182</x:v>
      </x:c>
      <x:c r="I19" s="9" t="n">
        <x:f>F19*(1+$B$11)</x:f>
        <x:v>1738.2726305017848</x:v>
      </x:c>
      <x:c r="J19" s="9" t="n">
        <x:f>$E$6+(H19+I19)/12</x:f>
        <x:v>2253.2248583077712</x:v>
      </x:c>
      <x:c r="K19" s="15" t="n">
        <x:f>IF(J19&gt;0,$B$9/J19,0)</x:f>
        <x:v>1.4201867107055088</x:v>
      </x:c>
      <x:c r="L19" s="9" t="n">
        <x:f>J19*$B$12</x:f>
        <x:v>3041.8535587154915</x:v>
      </x:c>
      <x:c r="M19" s="9" t="n">
        <x:f>MAX(0,L19-$B$9)</x:f>
        <x:v>0</x:v>
      </x:c>
    </x:row>
    <x:row r="20" ht="24" customHeight="1">
      <x:c r="A20" s="2" t="str">
        <x:v>California</x:v>
      </x:c>
      <x:c r="B20" s="2" t="str">
        <x:v>CA</x:v>
      </x:c>
      <x:c r="C20" s="13" t="n">
        <x:v>5369</x:v>
      </x:c>
      <x:c r="D20" s="13" t="n">
        <x:v>759500</x:v>
      </x:c>
      <x:c r="E20" s="14" t="n">
        <x:v>0.007069124423963133</x:v>
      </x:c>
      <x:c r="F20" s="9" t="n">
        <x:v>1863.7563450892108</x:v>
      </x:c>
      <x:c r="G20" s="2" t="n">
        <x:v>1552</x:v>
      </x:c>
      <x:c r="H20" s="9" t="n">
        <x:f>$B$5*E20*(1+$B$10)</x:f>
        <x:v>2474.1935483870966</x:v>
      </x:c>
      <x:c r="I20" s="9" t="n">
        <x:f>F20*(1+$B$11)</x:f>
        <x:v>1863.7563450892108</x:v>
      </x:c>
      <x:c r="J20" s="9" t="n">
        <x:f>$E$6+(H20+I20)/12</x:f>
        <x:v>2319.296448404133</x:v>
      </x:c>
      <x:c r="K20" s="15" t="n">
        <x:f>IF(J20&gt;0,$B$9/J20,0)</x:f>
        <x:v>1.3797287544685646</x:v>
      </x:c>
      <x:c r="L20" s="9" t="n">
        <x:f>J20*$B$12</x:f>
        <x:v>3131.05020534558</x:v>
      </x:c>
      <x:c r="M20" s="9" t="n">
        <x:f>MAX(0,L20-$B$9)</x:f>
        <x:v>0</x:v>
      </x:c>
    </x:row>
    <x:row r="21" ht="24" customHeight="1">
      <x:c r="A21" s="2" t="str">
        <x:v>Colorado</x:v>
      </x:c>
      <x:c r="B21" s="2" t="str">
        <x:v>CO</x:v>
      </x:c>
      <x:c r="C21" s="13" t="n">
        <x:v>2828</x:v>
      </x:c>
      <x:c r="D21" s="13" t="n">
        <x:v>574600</x:v>
      </x:c>
      <x:c r="E21" s="14" t="n">
        <x:v>0.004921684650191437</x:v>
      </x:c>
      <x:c r="F21" s="9" t="n">
        <x:v>2599.5264167293494</x:v>
      </x:c>
      <x:c r="G21" s="2" t="n">
        <x:v>415</x:v>
      </x:c>
      <x:c r="H21" s="9" t="n">
        <x:f>$B$5*E21*(1+$B$10)</x:f>
        <x:v>1722.589627567003</x:v>
      </x:c>
      <x:c r="I21" s="9" t="n">
        <x:f>F21*(1+$B$11)</x:f>
        <x:v>2599.5264167293494</x:v>
      </x:c>
      <x:c r="J21" s="9" t="n">
        <x:f>$E$6+(H21+I21)/12</x:f>
        <x:v>2317.97696097247</x:v>
      </x:c>
      <x:c r="K21" s="15" t="n">
        <x:f>IF(J21&gt;0,$B$9/J21,0)</x:f>
        <x:v>1.3805141525899773</x:v>
      </x:c>
      <x:c r="L21" s="9" t="n">
        <x:f>J21*$B$12</x:f>
        <x:v>3129.2688973128347</x:v>
      </x:c>
      <x:c r="M21" s="9" t="n">
        <x:f>MAX(0,L21-$B$9)</x:f>
        <x:v>0</x:v>
      </x:c>
    </x:row>
    <x:row r="22" ht="24" customHeight="1">
      <x:c r="A22" s="2" t="str">
        <x:v>Connecticut</x:v>
      </x:c>
      <x:c r="B22" s="2" t="str">
        <x:v>CT</x:v>
      </x:c>
      <x:c r="C22" s="13" t="n">
        <x:v>6573</x:v>
      </x:c>
      <x:c r="D22" s="13" t="n">
        <x:v>396900</x:v>
      </x:c>
      <x:c r="E22" s="14" t="n">
        <x:v>0.01656084656084656</x:v>
      </x:c>
      <x:c r="F22" s="9" t="n">
        <x:v>2267.3376255494536</x:v>
      </x:c>
      <x:c r="G22" s="2" t="n">
        <x:v>263</x:v>
      </x:c>
      <x:c r="H22" s="9" t="n">
        <x:f>$B$5*E22*(1+$B$10)</x:f>
        <x:v>5796.2962962962965</x:v>
      </x:c>
      <x:c r="I22" s="9" t="n">
        <x:f>F22*(1+$B$11)</x:f>
        <x:v>2267.3376255494536</x:v>
      </x:c>
      <x:c r="J22" s="9" t="n">
        <x:f>$E$6+(H22+I22)/12</x:f>
        <x:v>2629.77011743492</x:v>
      </x:c>
      <x:c r="K22" s="15" t="n">
        <x:f>IF(J22&gt;0,$B$9/J22,0)</x:f>
        <x:v>1.2168363990390472</x:v>
      </x:c>
      <x:c r="L22" s="9" t="n">
        <x:f>J22*$B$12</x:f>
        <x:v>3550.1896585371423</x:v>
      </x:c>
      <x:c r="M22" s="9" t="n">
        <x:f>MAX(0,L22-$B$9)</x:f>
        <x:v>350.18965853714235</x:v>
      </x:c>
    </x:row>
    <x:row r="23" ht="24" customHeight="1">
      <x:c r="A23" s="2" t="str">
        <x:v>Delaware</x:v>
      </x:c>
      <x:c r="B23" s="2" t="str">
        <x:v>DE</x:v>
      </x:c>
      <x:c r="C23" s="13" t="n">
        <x:v>1750</x:v>
      </x:c>
      <x:c r="D23" s="13" t="n">
        <x:v>371600</x:v>
      </x:c>
      <x:c r="E23" s="14" t="n">
        <x:v>0.004709364908503768</x:v>
      </x:c>
      <x:c r="F23" s="9" t="n">
        <x:v>1254.6110816583982</x:v>
      </x:c>
      <x:c r="G23" s="2" t="n">
        <x:v>56</x:v>
      </x:c>
      <x:c r="H23" s="9" t="n">
        <x:f>$B$5*E23*(1+$B$10)</x:f>
        <x:v>1648.2777179763186</x:v>
      </x:c>
      <x:c r="I23" s="9" t="n">
        <x:f>F23*(1+$B$11)</x:f>
        <x:v>1254.6110816583982</x:v>
      </x:c>
      <x:c r="J23" s="9" t="n">
        <x:f>$E$6+(H23+I23)/12</x:f>
        <x:v>2199.708023917334</x:v>
      </x:c>
      <x:c r="K23" s="15" t="n">
        <x:f>IF(J23&gt;0,$B$9/J23,0)</x:f>
        <x:v>1.454738522206826</x:v>
      </x:c>
      <x:c r="L23" s="9" t="n">
        <x:f>J23*$B$12</x:f>
        <x:v>2969.605832288401</x:v>
      </x:c>
      <x:c r="M23" s="9" t="n">
        <x:f>MAX(0,L23-$B$9)</x:f>
        <x:v>0</x:v>
      </x:c>
    </x:row>
    <x:row r="24" ht="24" customHeight="1">
      <x:c r="A24" s="2" t="str">
        <x:v>Florida</x:v>
      </x:c>
      <x:c r="B24" s="2" t="str">
        <x:v>FL</x:v>
      </x:c>
      <x:c r="C24" s="13" t="n">
        <x:v>2993</x:v>
      </x:c>
      <x:c r="D24" s="13" t="n">
        <x:v>396900</x:v>
      </x:c>
      <x:c r="E24" s="14" t="n">
        <x:v>0.007540942302847064</x:v>
      </x:c>
      <x:c r="F24" s="9" t="n">
        <x:v>4864.175490227928</x:v>
      </x:c>
      <x:c r="G24" s="2" t="n">
        <x:v>560</x:v>
      </x:c>
      <x:c r="H24" s="9" t="n">
        <x:f>$B$5*E24*(1+$B$10)</x:f>
        <x:v>2639.3298059964727</x:v>
      </x:c>
      <x:c r="I24" s="9" t="n">
        <x:f>F24*(1+$B$11)</x:f>
        <x:v>4864.175490227928</x:v>
      </x:c>
      <x:c r="J24" s="9" t="n">
        <x:f>$E$6+(H24+I24)/12</x:f>
        <x:v>2583.0927319664743</x:v>
      </x:c>
      <x:c r="K24" s="15" t="n">
        <x:f>IF(J24&gt;0,$B$9/J24,0)</x:f>
        <x:v>1.2388250566459078</x:v>
      </x:c>
      <x:c r="L24" s="9" t="n">
        <x:f>J24*$B$12</x:f>
        <x:v>3487.1751881547407</x:v>
      </x:c>
      <x:c r="M24" s="9" t="n">
        <x:f>MAX(0,L24-$B$9)</x:f>
        <x:v>287.1751881547407</x:v>
      </x:c>
    </x:row>
    <x:row r="25" ht="24" customHeight="1">
      <x:c r="A25" s="2" t="str">
        <x:v>Georgia</x:v>
      </x:c>
      <x:c r="B25" s="2" t="str">
        <x:v>GA</x:v>
      </x:c>
      <x:c r="C25" s="13" t="n">
        <x:v>2554</x:v>
      </x:c>
      <x:c r="D25" s="13" t="n">
        <x:v>343300</x:v>
      </x:c>
      <x:c r="E25" s="14" t="n">
        <x:v>0.0074395572385668515</x:v>
      </x:c>
      <x:c r="F25" s="9" t="n">
        <x:v>1769.5744249504064</x:v>
      </x:c>
      <x:c r="G25" s="2" t="n">
        <x:v>628</x:v>
      </x:c>
      <x:c r="H25" s="9" t="n">
        <x:f>$B$5*E25*(1+$B$10)</x:f>
        <x:v>2603.845033498398</x:v>
      </x:c>
      <x:c r="I25" s="9" t="n">
        <x:f>F25*(1+$B$11)</x:f>
        <x:v>1769.5744249504064</x:v>
      </x:c>
      <x:c r="J25" s="9" t="n">
        <x:f>$E$6+(H25+I25)/12</x:f>
        <x:v>2322.2522454851746</x:v>
      </x:c>
      <x:c r="K25" s="15" t="n">
        <x:f>IF(J25&gt;0,$B$9/J25,0)</x:f>
        <x:v>1.3779726152580134</x:v>
      </x:c>
      <x:c r="L25" s="9" t="n">
        <x:f>J25*$B$12</x:f>
        <x:v>3135.040531404986</x:v>
      </x:c>
      <x:c r="M25" s="9" t="n">
        <x:f>MAX(0,L25-$B$9)</x:f>
        <x:v>0</x:v>
      </x:c>
    </x:row>
    <x:row r="26" ht="24" customHeight="1">
      <x:c r="A26" s="2" t="str">
        <x:v>Hawaii</x:v>
      </x:c>
      <x:c r="B26" s="2" t="str">
        <x:v>HI</x:v>
      </x:c>
      <x:c r="C26" s="13" t="n">
        <x:v>2385</x:v>
      </x:c>
      <x:c r="D26" s="13" t="n">
        <x:v>875900</x:v>
      </x:c>
      <x:c r="E26" s="14" t="n">
        <x:v>0.0027229135746089737</x:v>
      </x:c>
      <x:c r="F26" s="9" t="n">
        <x:v>2130.1051065847623</x:v>
      </x:c>
      <x:c r="G26" s="2" t="n">
        <x:v>25</x:v>
      </x:c>
      <x:c r="H26" s="9" t="n">
        <x:f>$B$5*E26*(1+$B$10)</x:f>
        <x:v>953.0197511131407</x:v>
      </x:c>
      <x:c r="I26" s="9" t="n">
        <x:f>F26*(1+$B$11)</x:f>
        <x:v>2130.1051065847623</x:v>
      </x:c>
      <x:c r="J26" s="9" t="n">
        <x:f>$E$6+(H26+I26)/12</x:f>
        <x:v>2214.7276954225995</x:v>
      </x:c>
      <x:c r="K26" s="15" t="n">
        <x:f>IF(J26&gt;0,$B$9/J26,0)</x:f>
        <x:v>1.4448728873593635</x:v>
      </x:c>
      <x:c r="L26" s="9" t="n">
        <x:f>J26*$B$12</x:f>
        <x:v>2989.8823888205093</x:v>
      </x:c>
      <x:c r="M26" s="9" t="n">
        <x:f>MAX(0,L26-$B$9)</x:f>
        <x:v>0</x:v>
      </x:c>
    </x:row>
    <x:row r="27" ht="24" customHeight="1">
      <x:c r="A27" s="2" t="str">
        <x:v>Idaho</x:v>
      </x:c>
      <x:c r="B27" s="2" t="str">
        <x:v>ID</x:v>
      </x:c>
      <x:c r="C27" s="13" t="n">
        <x:v>1912</x:v>
      </x:c>
      <x:c r="D27" s="13" t="n">
        <x:v>446400</x:v>
      </x:c>
      <x:c r="E27" s="14" t="n">
        <x:v>0.004283154121863799</x:v>
      </x:c>
      <x:c r="F27" s="9" t="n">
        <x:v>1319.6598206909011</x:v>
      </x:c>
      <x:c r="G27" s="2" t="n">
        <x:v>208</x:v>
      </x:c>
      <x:c r="H27" s="9" t="n">
        <x:f>$B$5*E27*(1+$B$10)</x:f>
        <x:v>1499.1039426523298</x:v>
      </x:c>
      <x:c r="I27" s="9" t="n">
        <x:f>F27*(1+$B$11)</x:f>
        <x:v>1319.6598206909011</x:v>
      </x:c>
      <x:c r="J27" s="9" t="n">
        <x:f>$E$6+(H27+I27)/12</x:f>
        <x:v>2192.697604226377</x:v>
      </x:c>
      <x:c r="K27" s="15" t="n">
        <x:f>IF(J27&gt;0,$B$9/J27,0)</x:f>
        <x:v>1.4593895637191694</x:v>
      </x:c>
      <x:c r="L27" s="9" t="n">
        <x:f>J27*$B$12</x:f>
        <x:v>2960.141765705609</x:v>
      </x:c>
      <x:c r="M27" s="9" t="n">
        <x:f>MAX(0,L27-$B$9)</x:f>
        <x:v>0</x:v>
      </x:c>
    </x:row>
    <x:row r="28" ht="24" customHeight="1">
      <x:c r="A28" s="2" t="str">
        <x:v>Illinois</x:v>
      </x:c>
      <x:c r="B28" s="2" t="str">
        <x:v>IL</x:v>
      </x:c>
      <x:c r="C28" s="13" t="n">
        <x:v>5399</x:v>
      </x:c>
      <x:c r="D28" s="13" t="n">
        <x:v>280700</x:v>
      </x:c>
      <x:c r="E28" s="14" t="n">
        <x:v>0.019234057712860707</x:v>
      </x:c>
      <x:c r="F28" s="9" t="n">
        <x:v>1630.8082171666297</x:v>
      </x:c>
      <x:c r="G28" s="2" t="n">
        <x:v>1193</x:v>
      </x:c>
      <x:c r="H28" s="9" t="n">
        <x:f>$B$5*E28*(1+$B$10)</x:f>
        <x:v>6731.920199501247</x:v>
      </x:c>
      <x:c r="I28" s="9" t="n">
        <x:f>F28*(1+$B$11)</x:f>
        <x:v>1630.8082171666297</x:v>
      </x:c>
      <x:c r="J28" s="9" t="n">
        <x:f>$E$6+(H28+I28)/12</x:f>
        <x:v>2654.694658670097</x:v>
      </x:c>
      <x:c r="K28" s="15" t="n">
        <x:f>IF(J28&gt;0,$B$9/J28,0)</x:f>
        <x:v>1.2054116994393174</x:v>
      </x:c>
      <x:c r="L28" s="9" t="n">
        <x:f>J28*$B$12</x:f>
        <x:v>3583.837789204631</x:v>
      </x:c>
      <x:c r="M28" s="9" t="n">
        <x:f>MAX(0,L28-$B$9)</x:f>
        <x:v>383.837789204631</x:v>
      </x:c>
    </x:row>
    <x:row r="29" ht="24" customHeight="1">
      <x:c r="A29" s="2" t="str">
        <x:v>Indiana</x:v>
      </x:c>
      <x:c r="B29" s="2" t="str">
        <x:v>IN</x:v>
      </x:c>
      <x:c r="C29" s="13" t="n">
        <x:v>1798</x:v>
      </x:c>
      <x:c r="D29" s="13" t="n">
        <x:v>243500</x:v>
      </x:c>
      <x:c r="E29" s="14" t="n">
        <x:v>0.0073839835728952774</x:v>
      </x:c>
      <x:c r="F29" s="9" t="n">
        <x:v>1480.6846242580325</x:v>
      </x:c>
      <x:c r="G29" s="2" t="n">
        <x:v>672</x:v>
      </x:c>
      <x:c r="H29" s="9" t="n">
        <x:f>$B$5*E29*(1+$B$10)</x:f>
        <x:v>2584.3942505133473</x:v>
      </x:c>
      <x:c r="I29" s="9" t="n">
        <x:f>F29*(1+$B$11)</x:f>
        <x:v>1480.6846242580325</x:v>
      </x:c>
      <x:c r="J29" s="9" t="n">
        <x:f>$E$6+(H29+I29)/12</x:f>
        <x:v>2296.557196845389</x:v>
      </x:c>
      <x:c r="K29" s="15" t="n">
        <x:f>IF(J29&gt;0,$B$9/J29,0)</x:f>
        <x:v>1.3933900729298636</x:v>
      </x:c>
      <x:c r="L29" s="9" t="n">
        <x:f>J29*$B$12</x:f>
        <x:v>3100.3522157412754</x:v>
      </x:c>
      <x:c r="M29" s="9" t="n">
        <x:f>MAX(0,L29-$B$9)</x:f>
        <x:v>0</x:v>
      </x:c>
    </x:row>
    <x:row r="30" ht="24" customHeight="1">
      <x:c r="A30" s="2" t="str">
        <x:v>Iowa</x:v>
      </x:c>
      <x:c r="B30" s="2" t="str">
        <x:v>IA</x:v>
      </x:c>
      <x:c r="C30" s="13" t="n">
        <x:v>2937</x:v>
      </x:c>
      <x:c r="D30" s="13" t="n">
        <x:v>227300</x:v>
      </x:c>
      <x:c r="E30" s="14" t="n">
        <x:v>0.012921249450065992</x:v>
      </x:c>
      <x:c r="F30" s="9" t="n">
        <x:v>1627.487084101652</x:v>
      </x:c>
      <x:c r="G30" s="2" t="n">
        <x:v>574</x:v>
      </x:c>
      <x:c r="H30" s="9" t="n">
        <x:f>$B$5*E30*(1+$B$10)</x:f>
        <x:v>4522.437307523097</x:v>
      </x:c>
      <x:c r="I30" s="9" t="n">
        <x:f>F30*(1+$B$11)</x:f>
        <x:v>1627.487084101652</x:v>
      </x:c>
      <x:c r="J30" s="9" t="n">
        <x:f>$E$6+(H30+I30)/12</x:f>
        <x:v>2470.2943232498365</x:v>
      </x:c>
      <x:c r="K30" s="15" t="n">
        <x:f>IF(J30&gt;0,$B$9/J30,0)</x:f>
        <x:v>1.295392200792571</x:v>
      </x:c>
      <x:c r="L30" s="9" t="n">
        <x:f>J30*$B$12</x:f>
        <x:v>3334.897336387279</x:v>
      </x:c>
      <x:c r="M30" s="9" t="n">
        <x:f>MAX(0,L30-$B$9)</x:f>
        <x:v>134.8973363872792</x:v>
      </x:c>
    </x:row>
    <x:row r="31" ht="24" customHeight="1">
      <x:c r="A31" s="2" t="str">
        <x:v>Kansas</x:v>
      </x:c>
      <x:c r="B31" s="2" t="str">
        <x:v>KS</x:v>
      </x:c>
      <x:c r="C31" s="13" t="n">
        <x:v>2983</x:v>
      </x:c>
      <x:c r="D31" s="13" t="n">
        <x:v>238700</x:v>
      </x:c>
      <x:c r="E31" s="14" t="n">
        <x:v>0.012496857980728948</x:v>
      </x:c>
      <x:c r="F31" s="9" t="n">
        <x:v>2349.501518569564</x:v>
      </x:c>
      <x:c r="G31" s="2" t="n">
        <x:v>414</x:v>
      </x:c>
      <x:c r="H31" s="9" t="n">
        <x:f>$B$5*E31*(1+$B$10)</x:f>
        <x:v>4373.900293255132</x:v>
      </x:c>
      <x:c r="I31" s="9" t="n">
        <x:f>F31*(1+$B$11)</x:f>
        <x:v>2349.501518569564</x:v>
      </x:c>
      <x:c r="J31" s="9" t="n">
        <x:f>$E$6+(H31+I31)/12</x:f>
        <x:v>2518.084108266499</x:v>
      </x:c>
      <x:c r="K31" s="15" t="n">
        <x:f>IF(J31&gt;0,$B$9/J31,0)</x:f>
        <x:v>1.2708074323231984</x:v>
      </x:c>
      <x:c r="L31" s="9" t="n">
        <x:f>J31*$B$12</x:f>
        <x:v>3399.4135461597734</x:v>
      </x:c>
      <x:c r="M31" s="9" t="n">
        <x:f>MAX(0,L31-$B$9)</x:f>
        <x:v>199.41354615977343</x:v>
      </x:c>
    </x:row>
    <x:row r="32" ht="24" customHeight="1">
      <x:c r="A32" s="2" t="str">
        <x:v>Kentucky</x:v>
      </x:c>
      <x:c r="B32" s="2" t="str">
        <x:v>KY</x:v>
      </x:c>
      <x:c r="C32" s="13" t="n">
        <x:v>1611</x:v>
      </x:c>
      <x:c r="D32" s="13" t="n">
        <x:v>226000</x:v>
      </x:c>
      <x:c r="E32" s="14" t="n">
        <x:v>0.007128318584070797</x:v>
      </x:c>
      <x:c r="F32" s="9" t="n">
        <x:v>1558.134391114063</x:v>
      </x:c>
      <x:c r="G32" s="2" t="n">
        <x:v>464</x:v>
      </x:c>
      <x:c r="H32" s="9" t="n">
        <x:f>$B$5*E32*(1+$B$10)</x:f>
        <x:v>2494.9115044247787</x:v>
      </x:c>
      <x:c r="I32" s="9" t="n">
        <x:f>F32*(1+$B$11)</x:f>
        <x:v>1558.134391114063</x:v>
      </x:c>
      <x:c r="J32" s="9" t="n">
        <x:f>$E$6+(H32+I32)/12</x:f>
        <x:v>2295.554448576011</x:v>
      </x:c>
      <x:c r="K32" s="15" t="n">
        <x:f>IF(J32&gt;0,$B$9/J32,0)</x:f>
        <x:v>1.3939987361158168</x:v>
      </x:c>
      <x:c r="L32" s="9" t="n">
        <x:f>J32*$B$12</x:f>
        <x:v>3098.998505577615</x:v>
      </x:c>
      <x:c r="M32" s="9" t="n">
        <x:f>MAX(0,L32-$B$9)</x:f>
        <x:v>0</x:v>
      </x:c>
    </x:row>
    <x:row r="33" ht="24" customHeight="1">
      <x:c r="A33" s="2" t="str">
        <x:v>Louisiana</x:v>
      </x:c>
      <x:c r="B33" s="2" t="str">
        <x:v>LA</x:v>
      </x:c>
      <x:c r="C33" s="13" t="n">
        <x:v>1187</x:v>
      </x:c>
      <x:c r="D33" s="13" t="n">
        <x:v>223200</x:v>
      </x:c>
      <x:c r="E33" s="14" t="n">
        <x:v>0.005318100358422939</x:v>
      </x:c>
      <x:c r="F33" s="9" t="n">
        <x:v>2538.862658868679</x:v>
      </x:c>
      <x:c r="G33" s="2" t="n">
        <x:v>337</x:v>
      </x:c>
      <x:c r="H33" s="9" t="n">
        <x:f>$B$5*E33*(1+$B$10)</x:f>
        <x:v>1861.3351254480287</x:v>
      </x:c>
      <x:c r="I33" s="9" t="n">
        <x:f>F33*(1+$B$11)</x:f>
        <x:v>2538.862658868679</x:v>
      </x:c>
      <x:c r="J33" s="9" t="n">
        <x:f>$E$6+(H33+I33)/12</x:f>
        <x:v>2324.483772640833</x:v>
      </x:c>
      <x:c r="K33" s="15" t="n">
        <x:f>IF(J33&gt;0,$B$9/J33,0)</x:f>
        <x:v>1.3766497480705135</x:v>
      </x:c>
      <x:c r="L33" s="9" t="n">
        <x:f>J33*$B$12</x:f>
        <x:v>3138.053093065125</x:v>
      </x:c>
      <x:c r="M33" s="9" t="n">
        <x:f>MAX(0,L33-$B$9)</x:f>
        <x:v>0</x:v>
      </x:c>
    </x:row>
    <x:row r="34" ht="24" customHeight="1">
      <x:c r="A34" s="2" t="str">
        <x:v>Maine</x:v>
      </x:c>
      <x:c r="B34" s="2" t="str">
        <x:v>ME</x:v>
      </x:c>
      <x:c r="C34" s="13" t="n">
        <x:v>3103</x:v>
      </x:c>
      <x:c r="D34" s="13" t="n">
        <x:v>341900</x:v>
      </x:c>
      <x:c r="E34" s="14" t="n">
        <x:v>0.00907575314419421</x:v>
      </x:c>
      <x:c r="F34" s="9" t="n">
        <x:v>1293.6888579783194</x:v>
      </x:c>
      <x:c r="G34" s="2" t="n">
        <x:v>395</x:v>
      </x:c>
      <x:c r="H34" s="9" t="n">
        <x:f>$B$5*E34*(1+$B$10)</x:f>
        <x:v>3176.5136004679734</x:v>
      </x:c>
      <x:c r="I34" s="9" t="n">
        <x:f>F34*(1+$B$11)</x:f>
        <x:v>1293.6888579783194</x:v>
      </x:c>
      <x:c r="J34" s="9" t="n">
        <x:f>$E$6+(H34+I34)/12</x:f>
        <x:v>2330.317495484965</x:v>
      </x:c>
      <x:c r="K34" s="15" t="n">
        <x:f>IF(J34&gt;0,$B$9/J34,0)</x:f>
        <x:v>1.3732034395313348</x:v>
      </x:c>
      <x:c r="L34" s="9" t="n">
        <x:f>J34*$B$12</x:f>
        <x:v>3145.928618904703</x:v>
      </x:c>
      <x:c r="M34" s="9" t="n">
        <x:f>MAX(0,L34-$B$9)</x:f>
        <x:v>0</x:v>
      </x:c>
    </x:row>
    <x:row r="35" ht="24" customHeight="1">
      <x:c r="A35" s="2" t="str">
        <x:v>Maryland</x:v>
      </x:c>
      <x:c r="B35" s="2" t="str">
        <x:v>MD</x:v>
      </x:c>
      <x:c r="C35" s="13" t="n">
        <x:v>4144</x:v>
      </x:c>
      <x:c r="D35" s="13" t="n">
        <x:v>436300</x:v>
      </x:c>
      <x:c r="E35" s="14" t="n">
        <x:v>0.00949805179922072</x:v>
      </x:c>
      <x:c r="F35" s="9" t="n">
        <x:v>1626.63592086548</x:v>
      </x:c>
      <x:c r="G35" s="2" t="n">
        <x:v>421</x:v>
      </x:c>
      <x:c r="H35" s="9" t="n">
        <x:f>$B$5*E35*(1+$B$10)</x:f>
        <x:v>3324.3181297272517</x:v>
      </x:c>
      <x:c r="I35" s="9" t="n">
        <x:f>F35*(1+$B$11)</x:f>
        <x:v>1626.63592086548</x:v>
      </x:c>
      <x:c r="J35" s="9" t="n">
        <x:f>$E$6+(H35+I35)/12</x:f>
        <x:v>2370.3801281638353</x:v>
      </x:c>
      <x:c r="K35" s="15" t="n">
        <x:f>IF(J35&gt;0,$B$9/J35,0)</x:f>
        <x:v>1.3499944426545678</x:v>
      </x:c>
      <x:c r="L35" s="9" t="n">
        <x:f>J35*$B$12</x:f>
        <x:v>3200.013173021178</x:v>
      </x:c>
      <x:c r="M35" s="9" t="n">
        <x:f>MAX(0,L35-$B$9)</x:f>
        <x:v>0.01317302117786312</x:v>
      </x:c>
    </x:row>
    <x:row r="36" ht="24" customHeight="1">
      <x:c r="A36" s="2" t="str">
        <x:v>Massachusetts</x:v>
      </x:c>
      <x:c r="B36" s="2" t="str">
        <x:v>MA</x:v>
      </x:c>
      <x:c r="C36" s="13" t="n">
        <x:v>6080</x:v>
      </x:c>
      <x:c r="D36" s="13" t="n">
        <x:v>607400</x:v>
      </x:c>
      <x:c r="E36" s="14" t="n">
        <x:v>0.010009878169245966</x:v>
      </x:c>
      <x:c r="F36" s="9" t="n">
        <x:v>2293.830579940342</x:v>
      </x:c>
      <x:c r="G36" s="2" t="n">
        <x:v>500</x:v>
      </x:c>
      <x:c r="H36" s="9" t="n">
        <x:f>$B$5*E36*(1+$B$10)</x:f>
        <x:v>3503.457359236088</x:v>
      </x:c>
      <x:c r="I36" s="9" t="n">
        <x:f>F36*(1+$B$11)</x:f>
        <x:v>2293.830579940342</x:v>
      </x:c>
      <x:c r="J36" s="9" t="n">
        <x:f>$E$6+(H36+I36)/12</x:f>
        <x:v>2440.9079522124766</x:v>
      </x:c>
      <x:c r="K36" s="15" t="n">
        <x:f>IF(J36&gt;0,$B$9/J36,0)</x:f>
        <x:v>1.31098757620068</x:v>
      </x:c>
      <x:c r="L36" s="9" t="n">
        <x:f>J36*$B$12</x:f>
        <x:v>3295.225735486844</x:v>
      </x:c>
      <x:c r="M36" s="9" t="n">
        <x:f>MAX(0,L36-$B$9)</x:f>
        <x:v>95.22573548684386</x:v>
      </x:c>
    </x:row>
    <x:row r="37" ht="24" customHeight="1">
      <x:c r="A37" s="2" t="str">
        <x:v>Michigan</x:v>
      </x:c>
      <x:c r="B37" s="2" t="str">
        <x:v>MI</x:v>
      </x:c>
      <x:c r="C37" s="13" t="n">
        <x:v>2988</x:v>
      </x:c>
      <x:c r="D37" s="13" t="n">
        <x:v>254200</x:v>
      </x:c>
      <x:c r="E37" s="14" t="n">
        <x:v>0.011754523996852872</x:v>
      </x:c>
      <x:c r="F37" s="9" t="n">
        <x:v>1232.5586343712648</x:v>
      </x:c>
      <x:c r="G37" s="2" t="n">
        <x:v>913</x:v>
      </x:c>
      <x:c r="H37" s="9" t="n">
        <x:f>$B$5*E37*(1+$B$10)</x:f>
        <x:v>4114.083398898505</x:v>
      </x:c>
      <x:c r="I37" s="9" t="n">
        <x:f>F37*(1+$B$11)</x:f>
        <x:v>1232.5586343712648</x:v>
      </x:c>
      <x:c r="J37" s="9" t="n">
        <x:f>$E$6+(H37+I37)/12</x:f>
        <x:v>2403.354126720255</x:v>
      </x:c>
      <x:c r="K37" s="15" t="n">
        <x:f>IF(J37&gt;0,$B$9/J37,0)</x:f>
        <x:v>1.331472530170529</x:v>
      </x:c>
      <x:c r="L37" s="9" t="n">
        <x:f>J37*$B$12</x:f>
        <x:v>3244.5280710723446</x:v>
      </x:c>
      <x:c r="M37" s="9" t="n">
        <x:f>MAX(0,L37-$B$9)</x:f>
        <x:v>44.528071072344574</x:v>
      </x:c>
    </x:row>
    <x:row r="38" ht="24" customHeight="1">
      <x:c r="A38" s="2" t="str">
        <x:v>Minnesota</x:v>
      </x:c>
      <x:c r="B38" s="2" t="str">
        <x:v>MN</x:v>
      </x:c>
      <x:c r="C38" s="13" t="n">
        <x:v>3501</x:v>
      </x:c>
      <x:c r="D38" s="13" t="n">
        <x:v>344600</x:v>
      </x:c>
      <x:c r="E38" s="14" t="n">
        <x:v>0.010159605339524086</x:v>
      </x:c>
      <x:c r="F38" s="9" t="n">
        <x:v>1929.406734169893</x:v>
      </x:c>
      <x:c r="G38" s="2" t="n">
        <x:v>684</x:v>
      </x:c>
      <x:c r="H38" s="9" t="n">
        <x:f>$B$5*E38*(1+$B$10)</x:f>
        <x:v>3555.86186883343</x:v>
      </x:c>
      <x:c r="I38" s="9" t="n">
        <x:f>F38*(1+$B$11)</x:f>
        <x:v>1929.406734169893</x:v>
      </x:c>
      <x:c r="J38" s="9" t="n">
        <x:f>$E$6+(H38+I38)/12</x:f>
        <x:v>2414.9063408647175</x:v>
      </x:c>
      <x:c r="K38" s="15" t="n">
        <x:f>IF(J38&gt;0,$B$9/J38,0)</x:f>
        <x:v>1.3251031503168607</x:v>
      </x:c>
      <x:c r="L38" s="9" t="n">
        <x:f>J38*$B$12</x:f>
        <x:v>3260.123560167369</x:v>
      </x:c>
      <x:c r="M38" s="9" t="n">
        <x:f>MAX(0,L38-$B$9)</x:f>
        <x:v>60.12356016736885</x:v>
      </x:c>
    </x:row>
    <x:row r="39" ht="24" customHeight="1">
      <x:c r="A39" s="2" t="str">
        <x:v>Mississippi</x:v>
      </x:c>
      <x:c r="B39" s="2" t="str">
        <x:v>MS</x:v>
      </x:c>
      <x:c r="C39" s="13" t="n">
        <x:v>1221</x:v>
      </x:c>
      <x:c r="D39" s="13" t="n">
        <x:v>186500</x:v>
      </x:c>
      <x:c r="E39" s="14" t="n">
        <x:v>0.006546916890080429</x:v>
      </x:c>
      <x:c r="F39" s="9" t="n">
        <x:v>1975.8284661124767</x:v>
      </x:c>
      <x:c r="G39" s="2" t="n">
        <x:v>331</x:v>
      </x:c>
      <x:c r="H39" s="9" t="n">
        <x:f>$B$5*E39*(1+$B$10)</x:f>
        <x:v>2291.42091152815</x:v>
      </x:c>
      <x:c r="I39" s="9" t="n">
        <x:f>F39*(1+$B$11)</x:f>
        <x:v>1975.8284661124767</x:v>
      </x:c>
      <x:c r="J39" s="9" t="n">
        <x:f>$E$6+(H39+I39)/12</x:f>
        <x:v>2313.4047387511596</x:v>
      </x:c>
      <x:c r="K39" s="15" t="n">
        <x:f>IF(J39&gt;0,$B$9/J39,0)</x:f>
        <x:v>1.383242606188941</x:v>
      </x:c>
      <x:c r="L39" s="9" t="n">
        <x:f>J39*$B$12</x:f>
        <x:v>3123.0963973140656</x:v>
      </x:c>
      <x:c r="M39" s="9" t="n">
        <x:f>MAX(0,L39-$B$9)</x:f>
        <x:v>0</x:v>
      </x:c>
    </x:row>
    <x:row r="40" ht="24" customHeight="1">
      <x:c r="A40" s="2" t="str">
        <x:v>Missouri</x:v>
      </x:c>
      <x:c r="B40" s="2" t="str">
        <x:v>MO</x:v>
      </x:c>
      <x:c r="C40" s="13" t="n">
        <x:v>2021</x:v>
      </x:c>
      <x:c r="D40" s="13" t="n">
        <x:v>254400</x:v>
      </x:c>
      <x:c r="E40" s="14" t="n">
        <x:v>0.007944182389937106</x:v>
      </x:c>
      <x:c r="F40" s="9" t="n">
        <x:v>2056.1017693779363</x:v>
      </x:c>
      <x:c r="G40" s="2" t="n">
        <x:v>697</x:v>
      </x:c>
      <x:c r="H40" s="9" t="n">
        <x:f>$B$5*E40*(1+$B$10)</x:f>
        <x:v>2780.463836477987</x:v>
      </x:c>
      <x:c r="I40" s="9" t="n">
        <x:f>F40*(1+$B$11)</x:f>
        <x:v>2056.1017693779363</x:v>
      </x:c>
      <x:c r="J40" s="9" t="n">
        <x:f>$E$6+(H40+I40)/12</x:f>
        <x:v>2360.847757769101</x:v>
      </x:c>
      <x:c r="K40" s="15" t="n">
        <x:f>IF(J40&gt;0,$B$9/J40,0)</x:f>
        <x:v>1.3554453011505754</x:v>
      </x:c>
      <x:c r="L40" s="9" t="n">
        <x:f>J40*$B$12</x:f>
        <x:v>3187.1444729882865</x:v>
      </x:c>
      <x:c r="M40" s="9" t="n">
        <x:f>MAX(0,L40-$B$9)</x:f>
        <x:v>0</x:v>
      </x:c>
    </x:row>
    <x:row r="41" ht="24" customHeight="1">
      <x:c r="A41" s="2" t="str">
        <x:v>Montana</x:v>
      </x:c>
      <x:c r="B41" s="2" t="str">
        <x:v>MT</x:v>
      </x:c>
      <x:c r="C41" s="13" t="n">
        <x:v>2939</x:v>
      </x:c>
      <x:c r="D41" s="13" t="n">
        <x:v>425400</x:v>
      </x:c>
      <x:c r="E41" s="14" t="n">
        <x:v>0.006908791725434885</x:v>
      </x:c>
      <x:c r="F41" s="9" t="n">
        <x:v>1941.9812741179555</x:v>
      </x:c>
      <x:c r="G41" s="2" t="n">
        <x:v>164</x:v>
      </x:c>
      <x:c r="H41" s="9" t="n">
        <x:f>$B$5*E41*(1+$B$10)</x:f>
        <x:v>2418.0771039022097</x:v>
      </x:c>
      <x:c r="I41" s="9" t="n">
        <x:f>F41*(1+$B$11)</x:f>
        <x:v>1941.9812741179555</x:v>
      </x:c>
      <x:c r="J41" s="9" t="n">
        <x:f>$E$6+(H41+I41)/12</x:f>
        <x:v>2321.138822116121</x:v>
      </x:c>
      <x:c r="K41" s="15" t="n">
        <x:f>IF(J41&gt;0,$B$9/J41,0)</x:f>
        <x:v>1.378633612737839</x:v>
      </x:c>
      <x:c r="L41" s="9" t="n">
        <x:f>J41*$B$12</x:f>
        <x:v>3133.5374098567636</x:v>
      </x:c>
      <x:c r="M41" s="9" t="n">
        <x:f>MAX(0,L41-$B$9)</x:f>
        <x:v>0</x:v>
      </x:c>
    </x:row>
    <x:row r="42" ht="24" customHeight="1">
      <x:c r="A42" s="2" t="str">
        <x:v>Nebraska</x:v>
      </x:c>
      <x:c r="B42" s="2" t="str">
        <x:v>NE</x:v>
      </x:c>
      <x:c r="C42" s="13" t="n">
        <x:v>3739</x:v>
      </x:c>
      <x:c r="D42" s="13" t="n">
        <x:v>263100</x:v>
      </x:c>
      <x:c r="E42" s="14" t="n">
        <x:v>0.014211326491828203</x:v>
      </x:c>
      <x:c r="F42" s="9" t="n">
        <x:v>2475.6555256654096</x:v>
      </x:c>
      <x:c r="G42" s="2" t="n">
        <x:v>284</x:v>
      </x:c>
      <x:c r="H42" s="9" t="n">
        <x:f>$B$5*E42*(1+$B$10)</x:f>
        <x:v>4973.964272139871</x:v>
      </x:c>
      <x:c r="I42" s="9" t="n">
        <x:f>F42*(1+$B$11)</x:f>
        <x:v>2475.6555256654096</x:v>
      </x:c>
      <x:c r="J42" s="9" t="n">
        <x:f>$E$6+(H42+I42)/12</x:f>
        <x:v>2578.602273764881</x:v>
      </x:c>
      <x:c r="K42" s="15" t="n">
        <x:f>IF(J42&gt;0,$B$9/J42,0)</x:f>
        <x:v>1.240982385130627</x:v>
      </x:c>
      <x:c r="L42" s="9" t="n">
        <x:f>J42*$B$12</x:f>
        <x:v>3481.1130695825896</x:v>
      </x:c>
      <x:c r="M42" s="9" t="n">
        <x:f>MAX(0,L42-$B$9)</x:f>
        <x:v>281.11306958258956</x:v>
      </x:c>
    </x:row>
    <x:row r="43" ht="24" customHeight="1">
      <x:c r="A43" s="2" t="str">
        <x:v>Nevada</x:v>
      </x:c>
      <x:c r="B43" s="2" t="str">
        <x:v>NV</x:v>
      </x:c>
      <x:c r="C43" s="13" t="n">
        <x:v>2143</x:v>
      </x:c>
      <x:c r="D43" s="13" t="n">
        <x:v>455500</x:v>
      </x:c>
      <x:c r="E43" s="14" t="n">
        <x:v>0.004704720087815587</x:v>
      </x:c>
      <x:c r="F43" s="9" t="n">
        <x:v>1254.0159305816014</x:v>
      </x:c>
      <x:c r="G43" s="2" t="n">
        <x:v>134</x:v>
      </x:c>
      <x:c r="H43" s="9" t="n">
        <x:f>$B$5*E43*(1+$B$10)</x:f>
        <x:v>1646.6520307354556</x:v>
      </x:c>
      <x:c r="I43" s="9" t="n">
        <x:f>F43*(1+$B$11)</x:f>
        <x:v>1254.0159305816014</x:v>
      </x:c>
      <x:c r="J43" s="9" t="n">
        <x:f>$E$6+(H43+I43)/12</x:f>
        <x:v>2199.5229540575288</x:v>
      </x:c>
      <x:c r="K43" s="15" t="n">
        <x:f>IF(J43&gt;0,$B$9/J43,0)</x:f>
        <x:v>1.4548609252278364</x:v>
      </x:c>
      <x:c r="L43" s="9" t="n">
        <x:f>J43*$B$12</x:f>
        <x:v>2969.355987977664</x:v>
      </x:c>
      <x:c r="M43" s="9" t="n">
        <x:f>MAX(0,L43-$B$9)</x:f>
        <x:v>0</x:v>
      </x:c>
    </x:row>
    <x:row r="44" ht="24" customHeight="1">
      <x:c r="A44" s="2" t="str">
        <x:v>New Hampshire</x:v>
      </x:c>
      <x:c r="B44" s="2" t="str">
        <x:v>NH</x:v>
      </x:c>
      <x:c r="C44" s="13" t="n">
        <x:v>6707</x:v>
      </x:c>
      <x:c r="D44" s="13" t="n">
        <x:v>458800</x:v>
      </x:c>
      <x:c r="E44" s="14" t="n">
        <x:v>0.014618570183086313</x:v>
      </x:c>
      <x:c r="F44" s="9" t="n">
        <x:v>1429.6476445073395</x:v>
      </x:c>
      <x:c r="G44" s="2" t="n">
        <x:v>238</x:v>
      </x:c>
      <x:c r="H44" s="9" t="n">
        <x:f>$B$5*E44*(1+$B$10)</x:f>
        <x:v>5116.499564080209</x:v>
      </x:c>
      <x:c r="I44" s="9" t="n">
        <x:f>F44*(1+$B$11)</x:f>
        <x:v>1429.6476445073395</x:v>
      </x:c>
      <x:c r="J44" s="9" t="n">
        <x:f>$E$6+(H44+I44)/12</x:f>
        <x:v>2503.3128913300698</x:v>
      </x:c>
      <x:c r="K44" s="15" t="n">
        <x:f>IF(J44&gt;0,$B$9/J44,0)</x:f>
        <x:v>1.2783060443953387</x:v>
      </x:c>
      <x:c r="L44" s="9" t="n">
        <x:f>J44*$B$12</x:f>
        <x:v>3379.472403295594</x:v>
      </x:c>
      <x:c r="M44" s="9" t="n">
        <x:f>MAX(0,L44-$B$9)</x:f>
        <x:v>179.47240329559418</x:v>
      </x:c>
    </x:row>
    <x:row r="45" ht="24" customHeight="1">
      <x:c r="A45" s="2" t="str">
        <x:v>New Jersey</x:v>
      </x:c>
      <x:c r="B45" s="2" t="str">
        <x:v>NJ</x:v>
      </x:c>
      <x:c r="C45" s="13" t="n">
        <x:v>9358</x:v>
      </x:c>
      <x:c r="D45" s="13" t="n">
        <x:v>496000</x:v>
      </x:c>
      <x:c r="E45" s="14" t="n">
        <x:v>0.01886693548387097</x:v>
      </x:c>
      <x:c r="F45" s="9" t="n">
        <x:v>1858.1839110046171</x:v>
      </x:c>
      <x:c r="G45" s="2" t="n">
        <x:v>563</x:v>
      </x:c>
      <x:c r="H45" s="9" t="n">
        <x:f>$B$5*E45*(1+$B$10)</x:f>
        <x:v>6603.427419354839</x:v>
      </x:c>
      <x:c r="I45" s="9" t="n">
        <x:f>F45*(1+$B$11)</x:f>
        <x:v>1858.1839110046171</x:v>
      </x:c>
      <x:c r="J45" s="9" t="n">
        <x:f>$E$6+(H45+I45)/12</x:f>
        <x:v>2662.9349014777285</x:v>
      </x:c>
      <x:c r="K45" s="15" t="n">
        <x:f>IF(J45&gt;0,$B$9/J45,0)</x:f>
        <x:v>1.2016816476528362</x:v>
      </x:c>
      <x:c r="L45" s="9" t="n">
        <x:f>J45*$B$12</x:f>
        <x:v>3594.9621169949337</x:v>
      </x:c>
      <x:c r="M45" s="9" t="n">
        <x:f>MAX(0,L45-$B$9)</x:f>
        <x:v>394.9621169949337</x:v>
      </x:c>
    </x:row>
    <x:row r="46" ht="24" customHeight="1">
      <x:c r="A46" s="2" t="str">
        <x:v>New Mexico</x:v>
      </x:c>
      <x:c r="B46" s="2" t="str">
        <x:v>NM</x:v>
      </x:c>
      <x:c r="C46" s="13" t="n">
        <x:v>1776</x:v>
      </x:c>
      <x:c r="D46" s="13" t="n">
        <x:v>279900</x:v>
      </x:c>
      <x:c r="E46" s="14" t="n">
        <x:v>0.006345123258306538</x:v>
      </x:c>
      <x:c r="F46" s="9" t="n">
        <x:v>1576.5330416514203</x:v>
      </x:c>
      <x:c r="G46" s="2" t="n">
        <x:v>200</x:v>
      </x:c>
      <x:c r="H46" s="9" t="n">
        <x:f>$B$5*E46*(1+$B$10)</x:f>
        <x:v>2220.7931404072883</x:v>
      </x:c>
      <x:c r="I46" s="9" t="n">
        <x:f>F46*(1+$B$11)</x:f>
        <x:v>1576.5330416514203</x:v>
      </x:c>
      <x:c r="J46" s="9" t="n">
        <x:f>$E$6+(H46+I46)/12</x:f>
        <x:v>2274.2444724526663</x:v>
      </x:c>
      <x:c r="K46" s="15" t="n">
        <x:f>IF(J46&gt;0,$B$9/J46,0)</x:f>
        <x:v>1.407060691478322</x:v>
      </x:c>
      <x:c r="L46" s="9" t="n">
        <x:f>J46*$B$12</x:f>
        <x:v>3070.2300378110995</x:v>
      </x:c>
      <x:c r="M46" s="9" t="n">
        <x:f>MAX(0,L46-$B$9)</x:f>
        <x:v>0</x:v>
      </x:c>
    </x:row>
    <x:row r="47" ht="24" customHeight="1">
      <x:c r="A47" s="2" t="str">
        <x:v>New York</x:v>
      </x:c>
      <x:c r="B47" s="2" t="str">
        <x:v>NY</x:v>
      </x:c>
      <x:c r="C47" s="13" t="n">
        <x:v>6542</x:v>
      </x:c>
      <x:c r="D47" s="13" t="n">
        <x:v>449800</x:v>
      </x:c>
      <x:c r="E47" s="14" t="n">
        <x:v>0.014544241885282347</x:v>
      </x:c>
      <x:c r="F47" s="9" t="n">
        <x:v>1896.958587293048</x:v>
      </x:c>
      <x:c r="G47" s="2" t="n">
        <x:v>1536</x:v>
      </x:c>
      <x:c r="H47" s="9" t="n">
        <x:f>$B$5*E47*(1+$B$10)</x:f>
        <x:v>5090.484659848821</x:v>
      </x:c>
      <x:c r="I47" s="9" t="n">
        <x:f>F47*(1+$B$11)</x:f>
        <x:v>1896.958587293048</x:v>
      </x:c>
      <x:c r="J47" s="9" t="n">
        <x:f>$E$6+(H47+I47)/12</x:f>
        <x:v>2540.0875612095965</x:v>
      </x:c>
      <x:c r="K47" s="15" t="n">
        <x:f>IF(J47&gt;0,$B$9/J47,0)</x:f>
        <x:v>1.2597990907353411</x:v>
      </x:c>
      <x:c r="L47" s="9" t="n">
        <x:f>J47*$B$12</x:f>
        <x:v>3429.1182076329555</x:v>
      </x:c>
      <x:c r="M47" s="9" t="n">
        <x:f>MAX(0,L47-$B$9)</x:f>
        <x:v>229.11820763295555</x:v>
      </x:c>
    </x:row>
    <x:row r="48" ht="24" customHeight="1">
      <x:c r="A48" s="2" t="str">
        <x:v>North Carolina</x:v>
      </x:c>
      <x:c r="B48" s="2" t="str">
        <x:v>NC</x:v>
      </x:c>
      <x:c r="C48" s="13" t="n">
        <x:v>2044</x:v>
      </x:c>
      <x:c r="D48" s="13" t="n">
        <x:v>333000</x:v>
      </x:c>
      <x:c r="E48" s="14" t="n">
        <x:v>0.0061381381381381385</x:v>
      </x:c>
      <x:c r="F48" s="9" t="n">
        <x:v>1379.5417906421535</x:v>
      </x:c>
      <x:c r="G48" s="2" t="n">
        <x:v>723</x:v>
      </x:c>
      <x:c r="H48" s="9" t="n">
        <x:f>$B$5*E48*(1+$B$10)</x:f>
        <x:v>2148.3483483483483</x:v>
      </x:c>
      <x:c r="I48" s="9" t="n">
        <x:f>F48*(1+$B$11)</x:f>
        <x:v>1379.5417906421535</x:v>
      </x:c>
      <x:c r="J48" s="9" t="n">
        <x:f>$E$6+(H48+I48)/12</x:f>
        <x:v>2251.7914688636492</x:v>
      </x:c>
      <x:c r="K48" s="15" t="n">
        <x:f>IF(J48&gt;0,$B$9/J48,0)</x:f>
        <x:v>1.4210907378625328</x:v>
      </x:c>
      <x:c r="L48" s="9" t="n">
        <x:f>J48*$B$12</x:f>
        <x:v>3039.9184829659266</x:v>
      </x:c>
      <x:c r="M48" s="9" t="n">
        <x:f>MAX(0,L48-$B$9)</x:f>
        <x:v>0</x:v>
      </x:c>
    </x:row>
    <x:row r="49" ht="24" customHeight="1">
      <x:c r="A49" s="2" t="str">
        <x:v>North Dakota</x:v>
      </x:c>
      <x:c r="B49" s="2" t="str">
        <x:v>ND</x:v>
      </x:c>
      <x:c r="C49" s="13" t="n">
        <x:v>2550</x:v>
      </x:c>
      <x:c r="D49" s="13" t="n">
        <x:v>266100</x:v>
      </x:c>
      <x:c r="E49" s="14" t="n">
        <x:v>0.009582863585118376</x:v>
      </x:c>
      <x:c r="F49" s="9" t="n">
        <x:v>1957.80336213556</x:v>
      </x:c>
      <x:c r="G49" s="2" t="n">
        <x:v>81</x:v>
      </x:c>
      <x:c r="H49" s="9" t="n">
        <x:f>$B$5*E49*(1+$B$10)</x:f>
        <x:v>3354.002254791432</x:v>
      </x:c>
      <x:c r="I49" s="9" t="n">
        <x:f>F49*(1+$B$11)</x:f>
        <x:v>1957.80336213556</x:v>
      </x:c>
      <x:c r="J49" s="9" t="n">
        <x:f>$E$6+(H49+I49)/12</x:f>
        <x:v>2400.451092025023</x:v>
      </x:c>
      <x:c r="K49" s="15" t="n">
        <x:f>IF(J49&gt;0,$B$9/J49,0)</x:f>
        <x:v>1.3330827737466946</x:v>
      </x:c>
      <x:c r="L49" s="9" t="n">
        <x:f>J49*$B$12</x:f>
        <x:v>3240.6089742337813</x:v>
      </x:c>
      <x:c r="M49" s="9" t="n">
        <x:f>MAX(0,L49-$B$9)</x:f>
        <x:v>40.60897423378128</x:v>
      </x:c>
    </x:row>
    <x:row r="50" ht="24" customHeight="1">
      <x:c r="A50" s="2" t="str">
        <x:v>Ohio</x:v>
      </x:c>
      <x:c r="B50" s="2" t="str">
        <x:v>OH</x:v>
      </x:c>
      <x:c r="C50" s="13" t="n">
        <x:v>2937</x:v>
      </x:c>
      <x:c r="D50" s="13" t="n">
        <x:v>239800</x:v>
      </x:c>
      <x:c r="E50" s="14" t="n">
        <x:v>0.012247706422018348</x:v>
      </x:c>
      <x:c r="F50" s="9" t="n">
        <x:v>1262.0576541624837</x:v>
      </x:c>
      <x:c r="G50" s="2" t="n">
        <x:v>1032</x:v>
      </x:c>
      <x:c r="H50" s="9" t="n">
        <x:f>$B$5*E50*(1+$B$10)</x:f>
        <x:v>4286.697247706422</x:v>
      </x:c>
      <x:c r="I50" s="9" t="n">
        <x:f>F50*(1+$B$11)</x:f>
        <x:v>1262.0576541624837</x:v>
      </x:c>
      <x:c r="J50" s="9" t="n">
        <x:f>$E$6+(H50+I50)/12</x:f>
        <x:v>2420.1968657701827</x:v>
      </x:c>
      <x:c r="K50" s="15" t="n">
        <x:f>IF(J50&gt;0,$B$9/J50,0)</x:f>
        <x:v>1.322206488760847</x:v>
      </x:c>
      <x:c r="L50" s="9" t="n">
        <x:f>J50*$B$12</x:f>
        <x:v>3267.2657687897467</x:v>
      </x:c>
      <x:c r="M50" s="9" t="n">
        <x:f>MAX(0,L50-$B$9)</x:f>
        <x:v>67.26576878974674</x:v>
      </x:c>
    </x:row>
    <x:row r="51" ht="24" customHeight="1">
      <x:c r="A51" s="2" t="str">
        <x:v>Oklahoma</x:v>
      </x:c>
      <x:c r="B51" s="2" t="str">
        <x:v>OK</x:v>
      </x:c>
      <x:c r="C51" s="13" t="n">
        <x:v>1672</x:v>
      </x:c>
      <x:c r="D51" s="13" t="n">
        <x:v>222100</x:v>
      </x:c>
      <x:c r="E51" s="14" t="n">
        <x:v>0.007528140477262494</x:v>
      </x:c>
      <x:c r="F51" s="9" t="n">
        <x:v>2620.1618159790087</x:v>
      </x:c>
      <x:c r="G51" s="2" t="n">
        <x:v>422</x:v>
      </x:c>
      <x:c r="H51" s="9" t="n">
        <x:f>$B$5*E51*(1+$B$10)</x:f>
        <x:v>2634.849167041873</x:v>
      </x:c>
      <x:c r="I51" s="9" t="n">
        <x:f>F51*(1+$B$11)</x:f>
        <x:v>2620.1618159790087</x:v>
      </x:c>
      <x:c r="J51" s="9" t="n">
        <x:f>$E$6+(H51+I51)/12</x:f>
        <x:v>2395.718205866181</x:v>
      </x:c>
      <x:c r="K51" s="15" t="n">
        <x:f>IF(J51&gt;0,$B$9/J51,0)</x:f>
        <x:v>1.33571635936332</x:v>
      </x:c>
      <x:c r="L51" s="9" t="n">
        <x:f>J51*$B$12</x:f>
        <x:v>3234.219577919345</x:v>
      </x:c>
      <x:c r="M51" s="9" t="n">
        <x:f>MAX(0,L51-$B$9)</x:f>
        <x:v>34.21957791934483</x:v>
      </x:c>
    </x:row>
    <x:row r="52" ht="24" customHeight="1">
      <x:c r="A52" s="2" t="str">
        <x:v>Oregon</x:v>
      </x:c>
      <x:c r="B52" s="2" t="str">
        <x:v>OR</x:v>
      </x:c>
      <x:c r="C52" s="13" t="n">
        <x:v>3895</x:v>
      </x:c>
      <x:c r="D52" s="13" t="n">
        <x:v>497500</x:v>
      </x:c>
      <x:c r="E52" s="14" t="n">
        <x:v>0.007829145728643216</x:v>
      </x:c>
      <x:c r="F52" s="9" t="n">
        <x:v>1198.1716048329483</x:v>
      </x:c>
      <x:c r="G52" s="2" t="n">
        <x:v>341</x:v>
      </x:c>
      <x:c r="H52" s="9" t="n">
        <x:f>$B$5*E52*(1+$B$10)</x:f>
        <x:v>2740.2010050251256</x:v>
      </x:c>
      <x:c r="I52" s="9" t="n">
        <x:f>F52*(1+$B$11)</x:f>
        <x:v>1198.1716048329483</x:v>
      </x:c>
      <x:c r="J52" s="9" t="n">
        <x:f>$E$6+(H52+I52)/12</x:f>
        <x:v>2285.9983414359467</x:v>
      </x:c>
      <x:c r="K52" s="15" t="n">
        <x:f>IF(J52&gt;0,$B$9/J52,0)</x:f>
        <x:v>1.3998260374895655</x:v>
      </x:c>
      <x:c r="L52" s="9" t="n">
        <x:f>J52*$B$12</x:f>
        <x:v>3086.097760938528</x:v>
      </x:c>
      <x:c r="M52" s="9" t="n">
        <x:f>MAX(0,L52-$B$9)</x:f>
        <x:v>0</x:v>
      </x:c>
    </x:row>
    <x:row r="53" ht="24" customHeight="1">
      <x:c r="A53" s="2" t="str">
        <x:v>Pennsylvania</x:v>
      </x:c>
      <x:c r="B53" s="2" t="str">
        <x:v>PA</x:v>
      </x:c>
      <x:c r="C53" s="13" t="n">
        <x:v>3214</x:v>
      </x:c>
      <x:c r="D53" s="13" t="n">
        <x:v>277600</x:v>
      </x:c>
      <x:c r="E53" s="14" t="n">
        <x:v>0.011577809798270894</x:v>
      </x:c>
      <x:c r="F53" s="9" t="n">
        <x:v>1134.3424946018592</x:v>
      </x:c>
      <x:c r="G53" s="2" t="n">
        <x:v>1524</x:v>
      </x:c>
      <x:c r="H53" s="9" t="n">
        <x:f>$B$5*E53*(1+$B$10)</x:f>
        <x:v>4052.233429394813</x:v>
      </x:c>
      <x:c r="I53" s="9" t="n">
        <x:f>F53*(1+$B$11)</x:f>
        <x:v>1134.3424946018592</x:v>
      </x:c>
      <x:c r="J53" s="9" t="n">
        <x:f>$E$6+(H53+I53)/12</x:f>
        <x:v>2390.01528428083</x:v>
      </x:c>
      <x:c r="K53" s="15" t="n">
        <x:f>IF(J53&gt;0,$B$9/J53,0)</x:f>
        <x:v>1.3389035714735602</x:v>
      </x:c>
      <x:c r="L53" s="9" t="n">
        <x:f>J53*$B$12</x:f>
        <x:v>3226.520633779121</x:v>
      </x:c>
      <x:c r="M53" s="9" t="n">
        <x:f>MAX(0,L53-$B$9)</x:f>
        <x:v>26.520633779121</x:v>
      </x:c>
    </x:row>
    <x:row r="54" ht="24" customHeight="1">
      <x:c r="A54" s="2" t="str">
        <x:v>Rhode Island</x:v>
      </x:c>
      <x:c r="B54" s="2" t="str">
        <x:v>RI</x:v>
      </x:c>
      <x:c r="C54" s="13" t="n">
        <x:v>4886</x:v>
      </x:c>
      <x:c r="D54" s="13" t="n">
        <x:v>455700</x:v>
      </x:c>
      <x:c r="E54" s="14" t="n">
        <x:v>0.010721966205837173</x:v>
      </x:c>
      <x:c r="F54" s="9" t="n">
        <x:v>2292.8969812010528</x:v>
      </x:c>
      <x:c r="G54" s="2" t="n">
        <x:v>73</x:v>
      </x:c>
      <x:c r="H54" s="9" t="n">
        <x:f>$B$5*E54*(1+$B$10)</x:f>
        <x:v>3752.6881720430106</x:v>
      </x:c>
      <x:c r="I54" s="9" t="n">
        <x:f>F54*(1+$B$11)</x:f>
        <x:v>2292.8969812010528</x:v>
      </x:c>
      <x:c r="J54" s="9" t="n">
        <x:f>$E$6+(H54+I54)/12</x:f>
        <x:v>2461.599386718113</x:v>
      </x:c>
      <x:c r="K54" s="15" t="n">
        <x:f>IF(J54&gt;0,$B$9/J54,0)</x:f>
        <x:v>1.2999678246858632</x:v>
      </x:c>
      <x:c r="L54" s="9" t="n">
        <x:f>J54*$B$12</x:f>
        <x:v>3323.1591720694523</x:v>
      </x:c>
      <x:c r="M54" s="9" t="n">
        <x:f>MAX(0,L54-$B$9)</x:f>
        <x:v>123.15917206945232</x:v>
      </x:c>
    </x:row>
    <x:row r="55" ht="24" customHeight="1">
      <x:c r="A55" s="2" t="str">
        <x:v>South Carolina</x:v>
      </x:c>
      <x:c r="B55" s="2" t="str">
        <x:v>SC</x:v>
      </x:c>
      <x:c r="C55" s="13" t="n">
        <x:v>1337</x:v>
      </x:c>
      <x:c r="D55" s="13" t="n">
        <x:v>299500</x:v>
      </x:c>
      <x:c r="E55" s="14" t="n">
        <x:v>0.004464106844741235</x:v>
      </x:c>
      <x:c r="F55" s="9" t="n">
        <x:v>1764.526841722941</x:v>
      </x:c>
      <x:c r="G55" s="2" t="n">
        <x:v>367</x:v>
      </x:c>
      <x:c r="H55" s="9" t="n">
        <x:f>$B$5*E55*(1+$B$10)</x:f>
        <x:v>1562.4373956594322</x:v>
      </x:c>
      <x:c r="I55" s="9" t="n">
        <x:f>F55*(1+$B$11)</x:f>
        <x:v>1764.526841722941</x:v>
      </x:c>
      <x:c r="J55" s="9" t="n">
        <x:f>$E$6+(H55+I55)/12</x:f>
        <x:v>2235.0476437296384</x:v>
      </x:c>
      <x:c r="K55" s="15" t="n">
        <x:f>IF(J55&gt;0,$B$9/J55,0)</x:f>
        <x:v>1.4317368173235625</x:v>
      </x:c>
      <x:c r="L55" s="9" t="n">
        <x:f>J55*$B$12</x:f>
        <x:v>3017.314319035012</x:v>
      </x:c>
      <x:c r="M55" s="9" t="n">
        <x:f>MAX(0,L55-$B$9)</x:f>
        <x:v>0</x:v>
      </x:c>
    </x:row>
    <x:row r="56" ht="24" customHeight="1">
      <x:c r="A56" s="2" t="str">
        <x:v>South Dakota</x:v>
      </x:c>
      <x:c r="B56" s="2" t="str">
        <x:v>SD</x:v>
      </x:c>
      <x:c r="C56" s="13" t="n">
        <x:v>2940</x:v>
      </x:c>
      <x:c r="D56" s="13" t="n">
        <x:v>289600</x:v>
      </x:c>
      <x:c r="E56" s="14" t="n">
        <x:v>0.010151933701657458</x:v>
      </x:c>
      <x:c r="F56" s="9" t="n">
        <x:v>1853.5805065210957</x:v>
      </x:c>
      <x:c r="G56" s="2" t="n">
        <x:v>170</x:v>
      </x:c>
      <x:c r="H56" s="9" t="n">
        <x:f>$B$5*E56*(1+$B$10)</x:f>
        <x:v>3553.17679558011</x:v>
      </x:c>
      <x:c r="I56" s="9" t="n">
        <x:f>F56*(1+$B$11)</x:f>
        <x:v>1853.5805065210957</x:v>
      </x:c>
      <x:c r="J56" s="9" t="n">
        <x:f>$E$6+(H56+I56)/12</x:f>
        <x:v>2408.363732456208</x:v>
      </x:c>
      <x:c r="K56" s="15" t="n">
        <x:f>IF(J56&gt;0,$B$9/J56,0)</x:f>
        <x:v>1.3287029516660382</x:v>
      </x:c>
      <x:c r="L56" s="9" t="n">
        <x:f>J56*$B$12</x:f>
        <x:v>3251.2910388158807</x:v>
      </x:c>
      <x:c r="M56" s="9" t="n">
        <x:f>MAX(0,L56-$B$9)</x:f>
        <x:v>51.29103881588071</x:v>
      </x:c>
    </x:row>
    <x:row r="57" ht="24" customHeight="1">
      <x:c r="A57" s="2" t="str">
        <x:v>Tennessee</x:v>
      </x:c>
      <x:c r="B57" s="2" t="str">
        <x:v>TN</x:v>
      </x:c>
      <x:c r="C57" s="13" t="n">
        <x:v>1488</x:v>
      </x:c>
      <x:c r="D57" s="13" t="n">
        <x:v>332600</x:v>
      </x:c>
      <x:c r="E57" s="14" t="n">
        <x:v>0.0044738424533974745</x:v>
      </x:c>
      <x:c r="F57" s="9" t="n">
        <x:v>1728.6980400524862</x:v>
      </x:c>
      <x:c r="G57" s="2" t="n">
        <x:v>547</x:v>
      </x:c>
      <x:c r="H57" s="9" t="n">
        <x:f>$B$5*E57*(1+$B$10)</x:f>
        <x:v>1565.844858689116</x:v>
      </x:c>
      <x:c r="I57" s="9" t="n">
        <x:f>F57*(1+$B$11)</x:f>
        <x:v>1728.6980400524862</x:v>
      </x:c>
      <x:c r="J57" s="9" t="n">
        <x:f>$E$6+(H57+I57)/12</x:f>
        <x:v>2232.345865509574</x:v>
      </x:c>
      <x:c r="K57" s="15" t="n">
        <x:f>IF(J57&gt;0,$B$9/J57,0)</x:f>
        <x:v>1.4334696291649864</x:v>
      </x:c>
      <x:c r="L57" s="9" t="n">
        <x:f>J57*$B$12</x:f>
        <x:v>3013.6669184379252</x:v>
      </x:c>
      <x:c r="M57" s="9" t="n">
        <x:f>MAX(0,L57-$B$9)</x:f>
        <x:v>0</x:v>
      </x:c>
    </x:row>
    <x:row r="58" ht="24" customHeight="1">
      <x:c r="A58" s="2" t="str">
        <x:v>Texas</x:v>
      </x:c>
      <x:c r="B58" s="2" t="str">
        <x:v>TX</x:v>
      </x:c>
      <x:c r="C58" s="13" t="n">
        <x:v>4108</x:v>
      </x:c>
      <x:c r="D58" s="13" t="n">
        <x:v>313200</x:v>
      </x:c>
      <x:c r="E58" s="14" t="n">
        <x:v>0.013116219667943806</x:v>
      </x:c>
      <x:c r="F58" s="9" t="n">
        <x:v>2351.835170490035</x:v>
      </x:c>
      <x:c r="G58" s="2" t="n">
        <x:v>1507</x:v>
      </x:c>
      <x:c r="H58" s="9" t="n">
        <x:f>$B$5*E58*(1+$B$10)</x:f>
        <x:v>4590.676883780332</x:v>
      </x:c>
      <x:c r="I58" s="9" t="n">
        <x:f>F58*(1+$B$11)</x:f>
        <x:v>2351.835170490035</x:v>
      </x:c>
      <x:c r="J58" s="9" t="n">
        <x:f>$E$6+(H58+I58)/12</x:f>
        <x:v>2536.3432951369714</x:v>
      </x:c>
      <x:c r="K58" s="15" t="n">
        <x:f>IF(J58&gt;0,$B$9/J58,0)</x:f>
        <x:v>1.2616588638200055</x:v>
      </x:c>
      <x:c r="L58" s="9" t="n">
        <x:f>J58*$B$12</x:f>
        <x:v>3424.0634484349116</x:v>
      </x:c>
      <x:c r="M58" s="9" t="n">
        <x:f>MAX(0,L58-$B$9)</x:f>
        <x:v>224.0634484349116</x:v>
      </x:c>
    </x:row>
    <x:row r="59" ht="24" customHeight="1">
      <x:c r="A59" s="2" t="str">
        <x:v>Utah</x:v>
      </x:c>
      <x:c r="B59" s="2" t="str">
        <x:v>UT</x:v>
      </x:c>
      <x:c r="C59" s="13" t="n">
        <x:v>2648</x:v>
      </x:c>
      <x:c r="D59" s="13" t="n">
        <x:v>545200</x:v>
      </x:c>
      <x:c r="E59" s="14" t="n">
        <x:v>0.004856933235509905</x:v>
      </x:c>
      <x:c r="F59" s="9" t="n">
        <x:v>1129.5693419109582</x:v>
      </x:c>
      <x:c r="G59" s="2" t="n">
        <x:v>247</x:v>
      </x:c>
      <x:c r="H59" s="9" t="n">
        <x:f>$B$5*E59*(1+$B$10)</x:f>
        <x:v>1699.9266324284667</x:v>
      </x:c>
      <x:c r="I59" s="9" t="n">
        <x:f>F59*(1+$B$11)</x:f>
        <x:v>1129.5693419109582</x:v>
      </x:c>
      <x:c r="J59" s="9" t="n">
        <x:f>$E$6+(H59+I59)/12</x:f>
        <x:v>2193.591955142726</x:v>
      </x:c>
      <x:c r="K59" s="15" t="n">
        <x:f>IF(J59&gt;0,$B$9/J59,0)</x:f>
        <x:v>1.458794554975377</x:v>
      </x:c>
      <x:c r="L59" s="9" t="n">
        <x:f>J59*$B$12</x:f>
        <x:v>2961.34913944268</x:v>
      </x:c>
      <x:c r="M59" s="9" t="n">
        <x:f>MAX(0,L59-$B$9)</x:f>
        <x:v>0</x:v>
      </x:c>
    </x:row>
    <x:row r="60" ht="24" customHeight="1">
      <x:c r="A60" s="2" t="str">
        <x:v>Vermont</x:v>
      </x:c>
      <x:c r="B60" s="2" t="str">
        <x:v>VT</x:v>
      </x:c>
      <x:c r="C60" s="13" t="n">
        <x:v>5026</x:v>
      </x:c>
      <x:c r="D60" s="13" t="n">
        <x:v>352800</x:v>
      </x:c>
      <x:c r="E60" s="14" t="n">
        <x:v>0.014246031746031746</x:v>
      </x:c>
      <x:c r="F60" s="9" t="n">
        <x:v>1307.8531752715069</x:v>
      </x:c>
      <x:c r="G60" s="2" t="n">
        <x:v>247</x:v>
      </x:c>
      <x:c r="H60" s="9" t="n">
        <x:f>$B$5*E60*(1+$B$10)</x:f>
        <x:v>4986.111111111111</x:v>
      </x:c>
      <x:c r="I60" s="9" t="n">
        <x:f>F60*(1+$B$11)</x:f>
        <x:v>1307.8531752715069</x:v>
      </x:c>
      <x:c r="J60" s="9" t="n">
        <x:f>$E$6+(H60+I60)/12</x:f>
        <x:v>2482.297647812992</x:v>
      </x:c>
      <x:c r="K60" s="15" t="n">
        <x:f>IF(J60&gt;0,$B$9/J60,0)</x:f>
        <x:v>1.2891282408535227</x:v>
      </x:c>
      <x:c r="L60" s="9" t="n">
        <x:f>J60*$B$12</x:f>
        <x:v>3351.1018245475398</x:v>
      </x:c>
      <x:c r="M60" s="9" t="n">
        <x:f>MAX(0,L60-$B$9)</x:f>
        <x:v>151.10182454753976</x:v>
      </x:c>
    </x:row>
    <x:row r="61" ht="24" customHeight="1">
      <x:c r="A61" s="2" t="str">
        <x:v>Virginia</x:v>
      </x:c>
      <x:c r="B61" s="2" t="str">
        <x:v>VA</x:v>
      </x:c>
      <x:c r="C61" s="13" t="n">
        <x:v>2872</x:v>
      </x:c>
      <x:c r="D61" s="13" t="n">
        <x:v>403500</x:v>
      </x:c>
      <x:c r="E61" s="14" t="n">
        <x:v>0.0071177199504337055</x:v>
      </x:c>
      <x:c r="F61" s="9" t="n">
        <x:v>1368.828197712852</x:v>
      </x:c>
      <x:c r="G61" s="2" t="n">
        <x:v>746</x:v>
      </x:c>
      <x:c r="H61" s="9" t="n">
        <x:f>$B$5*E61*(1+$B$10)</x:f>
        <x:v>2491.2019826517967</x:v>
      </x:c>
      <x:c r="I61" s="9" t="n">
        <x:f>F61*(1+$B$11)</x:f>
        <x:v>1368.828197712852</x:v>
      </x:c>
      <x:c r="J61" s="9" t="n">
        <x:f>$E$6+(H61+I61)/12</x:f>
        <x:v>2279.4698056448283</x:v>
      </x:c>
      <x:c r="K61" s="15" t="n">
        <x:f>IF(J61&gt;0,$B$9/J61,0)</x:f>
        <x:v>1.4038352217149757</x:v>
      </x:c>
      <x:c r="L61" s="9" t="n">
        <x:f>J61*$B$12</x:f>
        <x:v>3077.2842376205185</x:v>
      </x:c>
      <x:c r="M61" s="9" t="n">
        <x:f>MAX(0,L61-$B$9)</x:f>
        <x:v>0</x:v>
      </x:c>
    </x:row>
    <x:row r="62" ht="24" customHeight="1">
      <x:c r="A62" s="2" t="str">
        <x:v>Washington</x:v>
      </x:c>
      <x:c r="B62" s="2" t="str">
        <x:v>WA</x:v>
      </x:c>
      <x:c r="C62" s="13" t="n">
        <x:v>4729</x:v>
      </x:c>
      <x:c r="D62" s="13" t="n">
        <x:v>602200</x:v>
      </x:c>
      <x:c r="E62" s="14" t="n">
        <x:v>0.007852872799734307</x:v>
      </x:c>
      <x:c r="F62" s="9" t="n">
        <x:v>1384.4550250761524</x:v>
      </x:c>
      <x:c r="G62" s="2" t="n">
        <x:v>509</x:v>
      </x:c>
      <x:c r="H62" s="9" t="n">
        <x:f>$B$5*E62*(1+$B$10)</x:f>
        <x:v>2748.5054799070076</x:v>
      </x:c>
      <x:c r="I62" s="9" t="n">
        <x:f>F62*(1+$B$11)</x:f>
        <x:v>1384.4550250761524</x:v>
      </x:c>
      <x:c r="J62" s="9" t="n">
        <x:f>$E$6+(H62+I62)/12</x:f>
        <x:v>2302.213999363037</x:v>
      </x:c>
      <x:c r="K62" s="15" t="n">
        <x:f>IF(J62&gt;0,$B$9/J62,0)</x:f>
        <x:v>1.389966354511508</x:v>
      </x:c>
      <x:c r="L62" s="9" t="n">
        <x:f>J62*$B$12</x:f>
        <x:v>3107.9888991401003</x:v>
      </x:c>
      <x:c r="M62" s="9" t="n">
        <x:f>MAX(0,L62-$B$9)</x:f>
        <x:v>0</x:v>
      </x:c>
    </x:row>
    <x:row r="63" ht="24" customHeight="1">
      <x:c r="A63" s="2" t="str">
        <x:v>West Virginia</x:v>
      </x:c>
      <x:c r="B63" s="2" t="str">
        <x:v>WV</x:v>
      </x:c>
      <x:c r="C63" s="13" t="n">
        <x:v>881</x:v>
      </x:c>
      <x:c r="D63" s="13" t="n">
        <x:v>170800</x:v>
      </x:c>
      <x:c r="E63" s="14" t="n">
        <x:v>0.00515807962529274</x:v>
      </x:c>
      <x:c r="F63" s="9" t="n">
        <x:v>1167.0368896084005</x:v>
      </x:c>
      <x:c r="G63" s="2" t="n">
        <x:v>456</x:v>
      </x:c>
      <x:c r="H63" s="9" t="n">
        <x:f>$B$5*E63*(1+$B$10)</x:f>
        <x:v>1805.327868852459</x:v>
      </x:c>
      <x:c r="I63" s="9" t="n">
        <x:f>F63*(1+$B$11)</x:f>
        <x:v>1167.0368896084005</x:v>
      </x:c>
      <x:c r="J63" s="9" t="n">
        <x:f>$E$6+(H63+I63)/12</x:f>
        <x:v>2205.4976871528456</x:v>
      </x:c>
      <x:c r="K63" s="15" t="n">
        <x:f>IF(J63&gt;0,$B$9/J63,0)</x:f>
        <x:v>1.4509196806871252</x:v>
      </x:c>
      <x:c r="L63" s="9" t="n">
        <x:f>J63*$B$12</x:f>
        <x:v>2977.4218776563416</x:v>
      </x:c>
      <x:c r="M63" s="9" t="n">
        <x:f>MAX(0,L63-$B$9)</x:f>
        <x:v>0</x:v>
      </x:c>
    </x:row>
    <x:row r="64" ht="24" customHeight="1">
      <x:c r="A64" s="2" t="str">
        <x:v>Wisconsin</x:v>
      </x:c>
      <x:c r="B64" s="2" t="str">
        <x:v>WI</x:v>
      </x:c>
      <x:c r="C64" s="13" t="n">
        <x:v>3680</x:v>
      </x:c>
      <x:c r="D64" s="13" t="n">
        <x:v>294700</x:v>
      </x:c>
      <x:c r="E64" s="14" t="n">
        <x:v>0.012487275195113674</x:v>
      </x:c>
      <x:c r="F64" s="9" t="n">
        <x:v>1223.289173618759</x:v>
      </x:c>
      <x:c r="G64" s="2" t="n">
        <x:v>721</x:v>
      </x:c>
      <x:c r="H64" s="9" t="n">
        <x:f>$B$5*E64*(1+$B$10)</x:f>
        <x:v>4370.546318289786</x:v>
      </x:c>
      <x:c r="I64" s="9" t="n">
        <x:f>F64*(1+$B$11)</x:f>
        <x:v>1223.289173618759</x:v>
      </x:c>
      <x:c r="J64" s="9" t="n">
        <x:f>$E$6+(H64+I64)/12</x:f>
        <x:v>2423.9535816068196</x:v>
      </x:c>
      <x:c r="K64" s="15" t="n">
        <x:f>IF(J64&gt;0,$B$9/J64,0)</x:f>
        <x:v>1.3201572935562345</x:v>
      </x:c>
      <x:c r="L64" s="9" t="n">
        <x:f>J64*$B$12</x:f>
        <x:v>3272.3373351692067</x:v>
      </x:c>
      <x:c r="M64" s="9" t="n">
        <x:f>MAX(0,L64-$B$9)</x:f>
        <x:v>72.33733516920665</x:v>
      </x:c>
    </x:row>
    <x:row r="65" ht="24" customHeight="1">
      <x:c r="A65" s="2" t="str">
        <x:v>Wyoming</x:v>
      </x:c>
      <x:c r="B65" s="2" t="str">
        <x:v>WY</x:v>
      </x:c>
      <x:c r="C65" s="13" t="n">
        <x:v>1947</x:v>
      </x:c>
      <x:c r="D65" s="13" t="n">
        <x:v>339500</x:v>
      </x:c>
      <x:c r="E65" s="14" t="n">
        <x:v>0.005734904270986745</x:v>
      </x:c>
      <x:c r="F65" s="9" t="n">
        <x:v>1912.4231945879956</x:v>
      </x:c>
      <x:c r="G65" s="2" t="n">
        <x:v>79</x:v>
      </x:c>
      <x:c r="H65" s="9" t="n">
        <x:f>$B$5*E65*(1+$B$10)</x:f>
        <x:v>2007.2164948453608</x:v>
      </x:c>
      <x:c r="I65" s="9" t="n">
        <x:f>F65*(1+$B$11)</x:f>
        <x:v>1912.4231945879956</x:v>
      </x:c>
      <x:c r="J65" s="9" t="n">
        <x:f>$E$6+(H65+I65)/12</x:f>
        <x:v>2284.437264733887</x:v>
      </x:c>
      <x:c r="K65" s="15" t="n">
        <x:f>IF(J65&gt;0,$B$9/J65,0)</x:f>
        <x:v>1.4007826125935512</x:v>
      </x:c>
      <x:c r="L65" s="9" t="n">
        <x:f>J65*$B$12</x:f>
        <x:v>3083.9903073907476</x:v>
      </x:c>
      <x:c r="M65" s="9" t="n">
        <x:f>MAX(0,L65-$B$9)</x:f>
        <x:v>0</x:v>
      </x:c>
    </x:row>
  </x:sheetData>
  <x:mergeCells>
    <x:mergeCell ref="A1:M1"/>
    <x:mergeCell ref="A2:M2"/>
    <x:mergeCell ref="D8:M11"/>
  </x:mergeCells>
  <x:pageMargins left="0.7" right="0.7" top="0.75" bottom="0.75" header="0.3" footer="0.3"/>
  <x:tableParts count="1">
    <x:tablePart xmlns:r="http://schemas.openxmlformats.org/officeDocument/2006/relationships" r:id="R2d54294140bc4ac2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8" hidden="0" customWidth="1"/>
    <x:col min="2" max="2" width="115" hidden="0" customWidth="1"/>
  </x:cols>
  <x:sheetData>
    <x:row r="1" ht="38" customHeight="1">
      <x:c r="A1" s="23" t="str">
        <x:v>READ ME | definitions, sources and limitations</x:v>
      </x:c>
      <x:c r="B1" s="23" t="str"/>
    </x:row>
    <x:row r="2" ht="60" customHeight="1">
      <x:c r="A2" s="21" t="str">
        <x:v>Purpose</x:v>
      </x:c>
      <x:c r="B2" s="21" t="str">
        <x:v>Historical screening matrix; not a loan offer, legal advice, current tax bill or insurance quote.</x:v>
      </x:c>
    </x:row>
    <x:row r="3" ht="60" customHeight="1">
      <x:c r="A3" s="21" t="str">
        <x:v>Edition / checked</x:v>
      </x:c>
      <x:c r="B3" s="21" t="str">
        <x:v>2026-10-30. Observation dates remain 2024 (tax/value) and 2022 (insurance).</x:v>
      </x:c>
    </x:row>
    <x:row r="4" ht="60" customHeight="1">
      <x:c r="A4" s="21" t="str">
        <x:v>ACS 2024 1-year</x:v>
      </x:c>
      <x:c r="B4" s="21" t="str">
        <x:v>B25103 E001 median annual real estate taxes; B25077 E001 median home value; owner-occupied households. Ratio of medians is not an effective parcel tax rate or millage.</x:v>
      </x:c>
    </x:row>
    <x:row r="5" ht="60" customHeight="1">
      <x:c r="A5" s="21" t="str">
        <x:v>Tax data</x:v>
      </x:c>
      <x:c r="B5" s="21" t="str">
        <x:v>https://www2.census.gov/programs-surveys/acs/summary_file/2024/table-based-SF/data/1YRData/acsdt1y2024-b25103.dat</x:v>
      </x:c>
    </x:row>
    <x:row r="6" ht="60" customHeight="1">
      <x:c r="A6" s="21" t="str">
        <x:v>Value data</x:v>
      </x:c>
      <x:c r="B6" s="21" t="str">
        <x:v>https://www2.census.gov/programs-surveys/acs/summary_file/2024/table-based-SF/data/1YRData/acsdt1y2024-b25077.dat</x:v>
      </x:c>
    </x:row>
    <x:row r="7" ht="60" customHeight="1">
      <x:c r="A7" s="21" t="str">
        <x:v>Insurance source</x:v>
      </x:c>
      <x:c r="B7" s="21" t="str">
        <x:v>https://home.treasury.gov/system/files/311/Supporting_Underlying_Metrics_and_Disclaimer_for_Analyses_of_US_Homeowners_Insurance_Markets_2018-2022.xlsx</x:v>
      </x:c>
    </x:row>
    <x:row r="8" ht="60" customHeight="1">
      <x:c r="A8" s="21" t="str">
        <x:v>Insurance calculation</x:v>
      </x:c>
      <x:c r="B8" s="21" t="str">
        <x:v>Unweighted arithmetic mean of available 2022 ZIP premiums per policy. Not policy-weighted state averages. Includes HO-3/HO-5 sample; excludes flood, residual and surplus markets. Suppression and insurer coverage vary.</x:v>
      </x:c>
    </x:row>
    <x:row r="9" ht="60" customHeight="1">
      <x:c r="A9" s="21" t="str">
        <x:v>Geographic matching</x:v>
      </x:c>
      <x:c r="B9" s="21" t="str">
        <x:v>2020 Census ZCTA/county relationship: match five-digit ZIP to ZCTA, retain only ZCTAs with counties in one state. 89 cross-state areas excluded; ZIP and ZCTA boundaries can differ. 50 states only; no DC/territories.</x:v>
      </x:c>
    </x:row>
    <x:row r="10" ht="60" customHeight="1">
      <x:c r="A10" s="21" t="str">
        <x:v>Crosswalk source</x:v>
      </x:c>
      <x:c r="B10" s="21" t="str">
        <x:v>https://www2.census.gov/geo/docs/maps-data/data/rel2020/zcta520/tab20_zcta520_county20_natl.txt</x:v>
      </x:c>
    </x:row>
    <x:row r="11" ht="60" customHeight="1">
      <x:c r="A11" s="21" t="str">
        <x:v>Source uncertainty</x:v>
      </x:c>
      <x:c r="B11" s="21" t="str">
        <x:v>ACS medians have sampling error. MOEs are preserved in the companion JSON source record; the insurance ZIP count is not the number of policies. No 2026 inflation adjustment was applied.</x:v>
      </x:c>
    </x:row>
    <x:row r="12" ht="60" customHeight="1">
      <x:c r="A12" s="21" t="str">
        <x:v>Scenario formula</x:v>
      </x:c>
      <x:c r="B12" s="21" t="str">
        <x:v>Loan = price*(1-down); monthly P&amp;I fully amortizes loan. Modeled tax = price*tax/value proxy*(1+tax shock). Modeled insurance = historical proxy*(1+insurance shock).</x:v>
      </x:c>
    </x:row>
    <x:row r="13" ht="60" customHeight="1">
      <x:c r="A13" s="21" t="str">
        <x:v>Ratio definition</x:v>
      </x:c>
      <x:c r="B13" s="21" t="str">
        <x:v>Rent/PITIA uses principal, interest, modeled tax and insurance. HOA is assumed zero. This residential screen is not operating NOI/debt service; vacancy, management, repairs and capital work still matter.</x:v>
      </x:c>
    </x:row>
    <x:row r="14" ht="60" customHeight="1">
      <x:c r="A14" s="21" t="str">
        <x:v>How to use</x:v>
      </x:c>
      <x:c r="B14" s="21" t="str">
        <x:v>Replace blue inputs first. Replace state tax/insurance source inputs only with verified costs if modeling a real deal; keep an untouched copy. Sort/filter the table without removing columns. Negative shock cannot be less than -100%.</x:v>
      </x:c>
    </x:row>
    <x:row r="15" ht="60" customHeight="1">
      <x:c r="A15" s="21" t="str">
        <x:v>Legal review</x:v>
      </x:c>
      <x:c r="B15" s="21" t="str">
        <x:v>No state prepayment law table is supplied. Applicable law depends on loan purpose, collateral, occupancy, borrower, lender, amount and documents. Obtain state-specific legal review.</x:v>
      </x:c>
    </x:row>
    <x:row r="16" ht="60" customHeight="1">
      <x:c r="A16" s="21" t="str">
        <x:v>Author</x:v>
      </x:c>
      <x:c r="B16" s="21" t="str">
        <x:v>Maniteja | DSCR Calculator Pro | Investor. No lender approval or licensed-adviser credential claimed.</x:v>
      </x:c>
    </x:row>
  </x:sheetData>
  <x:mergeCells>
    <x:mergeCell ref="A1:B1"/>
  </x:mergeCells>
  <x:pageMargins left="0.7" right="0.7" top="0.75" bottom="0.75" header="0.3" footer="0.3"/>
</x:worksheet>
</file>